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sur365p-my.sharepoint.com/personal/eltorres_ecosur_mx/Documents/DOCUMENTOS 2024/1ra sesión de la junta de Gno/INFORMACIÓN/5 Presentación del Informe de Autoevaluación/"/>
    </mc:Choice>
  </mc:AlternateContent>
  <xr:revisionPtr revIDLastSave="0" documentId="13_ncr:1_{3FA4EF9F-917C-46A7-B59B-FE7EEAE46938}" xr6:coauthVersionLast="47" xr6:coauthVersionMax="47" xr10:uidLastSave="{00000000-0000-0000-0000-000000000000}"/>
  <bookViews>
    <workbookView minimized="1" xWindow="5388" yWindow="792" windowWidth="17280" windowHeight="9024" activeTab="1" xr2:uid="{00000000-000D-0000-FFFF-FFFF00000000}"/>
  </bookViews>
  <sheets>
    <sheet name="Anexo 5.4.1.a (1)" sheetId="7" r:id="rId1"/>
    <sheet name="Anexo 5.4.1.a (2)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8" l="1"/>
  <c r="G34" i="8"/>
  <c r="G33" i="8"/>
  <c r="E36" i="8"/>
  <c r="D36" i="8"/>
  <c r="C36" i="8"/>
  <c r="B36" i="8"/>
  <c r="F12" i="8"/>
  <c r="E12" i="8"/>
  <c r="D12" i="8"/>
  <c r="C12" i="8"/>
  <c r="B12" i="8"/>
  <c r="F21" i="8"/>
  <c r="E21" i="8"/>
  <c r="D21" i="8"/>
  <c r="C21" i="8"/>
  <c r="B21" i="8"/>
  <c r="C26" i="8"/>
  <c r="D26" i="8"/>
  <c r="E26" i="8"/>
  <c r="F26" i="8"/>
  <c r="C27" i="8"/>
  <c r="D27" i="8"/>
  <c r="E27" i="8"/>
  <c r="F27" i="8"/>
  <c r="C28" i="8"/>
  <c r="D28" i="8"/>
  <c r="E28" i="8"/>
  <c r="F28" i="8"/>
  <c r="C29" i="8"/>
  <c r="D29" i="8"/>
  <c r="E29" i="8"/>
  <c r="F29" i="8"/>
  <c r="B27" i="8"/>
  <c r="B28" i="8"/>
  <c r="B29" i="8"/>
  <c r="B26" i="8"/>
  <c r="G20" i="8"/>
  <c r="H20" i="8" s="1"/>
  <c r="G19" i="8"/>
  <c r="H19" i="8" s="1"/>
  <c r="G18" i="8"/>
  <c r="H18" i="8" s="1"/>
  <c r="G17" i="8"/>
  <c r="H17" i="8" s="1"/>
  <c r="G11" i="8"/>
  <c r="H11" i="8" s="1"/>
  <c r="G10" i="8"/>
  <c r="H10" i="8" s="1"/>
  <c r="G9" i="8"/>
  <c r="G27" i="8" s="1"/>
  <c r="G8" i="8"/>
  <c r="H8" i="8" s="1"/>
  <c r="G36" i="8" l="1"/>
  <c r="C30" i="8"/>
  <c r="B30" i="8"/>
  <c r="F30" i="8"/>
  <c r="D30" i="8"/>
  <c r="E30" i="8"/>
  <c r="H27" i="8"/>
  <c r="G28" i="8"/>
  <c r="H28" i="8" s="1"/>
  <c r="G21" i="8"/>
  <c r="H21" i="8" s="1"/>
  <c r="H9" i="8"/>
  <c r="G29" i="8"/>
  <c r="H29" i="8" s="1"/>
  <c r="G26" i="8"/>
  <c r="G12" i="8"/>
  <c r="H12" i="8" s="1"/>
  <c r="G30" i="8" l="1"/>
  <c r="H30" i="8" s="1"/>
  <c r="H26" i="8"/>
  <c r="F22" i="7" l="1"/>
  <c r="D22" i="7"/>
  <c r="C22" i="7"/>
  <c r="B22" i="7"/>
  <c r="B23" i="7" s="1"/>
  <c r="H21" i="7"/>
  <c r="I21" i="7" s="1"/>
  <c r="J21" i="7" s="1"/>
  <c r="I20" i="7"/>
  <c r="J20" i="7" s="1"/>
  <c r="H19" i="7"/>
  <c r="F19" i="7"/>
  <c r="G19" i="7" s="1"/>
  <c r="E19" i="7"/>
  <c r="D19" i="7"/>
  <c r="C19" i="7"/>
  <c r="C23" i="7" s="1"/>
  <c r="B19" i="7"/>
  <c r="I18" i="7"/>
  <c r="L18" i="7" s="1"/>
  <c r="G18" i="7"/>
  <c r="L17" i="7"/>
  <c r="K17" i="7"/>
  <c r="I17" i="7"/>
  <c r="J17" i="7" s="1"/>
  <c r="G17" i="7"/>
  <c r="I16" i="7"/>
  <c r="L16" i="7" s="1"/>
  <c r="G16" i="7"/>
  <c r="L15" i="7"/>
  <c r="K15" i="7"/>
  <c r="J15" i="7"/>
  <c r="I15" i="7"/>
  <c r="M15" i="7" s="1"/>
  <c r="G15" i="7"/>
  <c r="H11" i="7"/>
  <c r="F11" i="7"/>
  <c r="G11" i="7" s="1"/>
  <c r="D11" i="7"/>
  <c r="L11" i="7" s="1"/>
  <c r="C11" i="7"/>
  <c r="B11" i="7"/>
  <c r="I10" i="7"/>
  <c r="L10" i="7" s="1"/>
  <c r="G10" i="7"/>
  <c r="L9" i="7"/>
  <c r="K9" i="7"/>
  <c r="J9" i="7"/>
  <c r="I9" i="7"/>
  <c r="I11" i="7" s="1"/>
  <c r="G9" i="7"/>
  <c r="H23" i="7" l="1"/>
  <c r="I22" i="7"/>
  <c r="J22" i="7" s="1"/>
  <c r="H22" i="7"/>
  <c r="F23" i="7"/>
  <c r="K16" i="7"/>
  <c r="M17" i="7"/>
  <c r="K18" i="7"/>
  <c r="D23" i="7"/>
  <c r="M16" i="7"/>
  <c r="M18" i="7"/>
  <c r="I19" i="7"/>
  <c r="J16" i="7"/>
  <c r="J18" i="7"/>
  <c r="M11" i="7"/>
  <c r="K11" i="7"/>
  <c r="J10" i="7"/>
  <c r="J11" i="7" s="1"/>
  <c r="M9" i="7"/>
  <c r="K10" i="7"/>
  <c r="M10" i="7"/>
  <c r="E23" i="7" l="1"/>
  <c r="L23" i="7"/>
  <c r="G23" i="7"/>
  <c r="I23" i="7"/>
  <c r="J23" i="7" s="1"/>
  <c r="M19" i="7"/>
  <c r="K19" i="7"/>
  <c r="J19" i="7"/>
  <c r="L19" i="7"/>
  <c r="M23" i="7" l="1"/>
  <c r="K23" i="7"/>
  <c r="C31" i="7" l="1"/>
</calcChain>
</file>

<file path=xl/sharedStrings.xml><?xml version="1.0" encoding="utf-8"?>
<sst xmlns="http://schemas.openxmlformats.org/spreadsheetml/2006/main" count="114" uniqueCount="80">
  <si>
    <t>Anexo 5.4.1.a (1)</t>
  </si>
  <si>
    <t>Presupuesto Ejercido y Presupuesto Devengado</t>
  </si>
  <si>
    <t>Enero-Diciembre</t>
  </si>
  <si>
    <t>(Miles de Pesos)</t>
  </si>
  <si>
    <t>INGRESOS</t>
  </si>
  <si>
    <t>Fuente de Ingresos</t>
  </si>
  <si>
    <t>Presupuesto Original Anual</t>
  </si>
  <si>
    <t>Presupuesto modificado anual
(A)</t>
  </si>
  <si>
    <t>Porcentaje del total captado respecto del programado al periodo
(H) = (F/B)*100</t>
  </si>
  <si>
    <t xml:space="preserve">(Menor) o Mayor capatación en relación con lo programado al periodo
</t>
  </si>
  <si>
    <t>Porcentaje del total captado respecto del modificado anual
(I) = (F/A)*100</t>
  </si>
  <si>
    <t>Programado al periodo
(B)</t>
  </si>
  <si>
    <t>Porcentaje del programado al periodo respecto del presupuesto modificado anual
(C) = (B/A)*100</t>
  </si>
  <si>
    <t>Captado por la operación del ejercicio 2019
(D)</t>
  </si>
  <si>
    <t>% variación Programado y captado</t>
  </si>
  <si>
    <t>Devengado no cobrado
(E)</t>
  </si>
  <si>
    <t>Total. Captado + Devengado no cobrado
(F) = D+E</t>
  </si>
  <si>
    <t>Diferencia
(G) = B-F</t>
  </si>
  <si>
    <t>Propios</t>
  </si>
  <si>
    <t>Fiscales</t>
  </si>
  <si>
    <t>Total</t>
  </si>
  <si>
    <t>GASTO</t>
  </si>
  <si>
    <t>Capítulo de Gasto</t>
  </si>
  <si>
    <t>Porcentaje del total respecto del programado al periodo
(H) = F/B*100</t>
  </si>
  <si>
    <t xml:space="preserve">(Menor) o Mayor gasto en relación con lo programado al periodo
</t>
  </si>
  <si>
    <t>Porcentaje del total respecto del modificado anual
(I) = F/A*100</t>
  </si>
  <si>
    <t>Porcentaje del programado al periodo respecto del presupuesto modificado anual
(C) = B/A*100</t>
  </si>
  <si>
    <t>Ejercido por la operación del ejercicio 2019
(D)</t>
  </si>
  <si>
    <t>% variación Programado y ejercido</t>
  </si>
  <si>
    <t>Devengado no pagado
(E)</t>
  </si>
  <si>
    <t>Total. Ejercido + Devengado no pagado
(F) = D+E</t>
  </si>
  <si>
    <t>4000</t>
  </si>
  <si>
    <t>SubTotal</t>
  </si>
  <si>
    <t>Operaciones ajenas netas</t>
  </si>
  <si>
    <t>Disponibilidad inicial</t>
  </si>
  <si>
    <t>Enteros TESOFE</t>
  </si>
  <si>
    <t>Disponibilidad final</t>
  </si>
  <si>
    <t>Explicación de las Variaciones</t>
  </si>
  <si>
    <t>Anexo 5.4.1.a (2)</t>
  </si>
  <si>
    <t>EJERCICIO DEL PRESUPUESTO DE EGRESOS POR CAPÍTULO DEL GASTO</t>
  </si>
  <si>
    <t>RECURSOS FISCALES</t>
  </si>
  <si>
    <t xml:space="preserve">EXPLICACIÓN DE LAS CAUSAS DE LOS SOBRE Y SUB EJERCICIOS </t>
  </si>
  <si>
    <t>(miles de pesos)</t>
  </si>
  <si>
    <t>ENERO-DCIEMBRE</t>
  </si>
  <si>
    <t>CUMPLIMIENTO %</t>
  </si>
  <si>
    <t>CAPÍTULO DE GASTO*</t>
  </si>
  <si>
    <t>ORIGINAL</t>
  </si>
  <si>
    <t>MODIFICADO ANUAL (B)</t>
  </si>
  <si>
    <t>PROGRAMADO (C)</t>
  </si>
  <si>
    <t>EJERCIDO  (D)</t>
  </si>
  <si>
    <t>DEVENGADO (E)</t>
  </si>
  <si>
    <t>TOTAL (D+E=F)</t>
  </si>
  <si>
    <t>(F*100)/C</t>
  </si>
  <si>
    <t>ANUAL (A)</t>
  </si>
  <si>
    <t>Subtotal</t>
  </si>
  <si>
    <t>RECURSOS PROPIOS</t>
  </si>
  <si>
    <t>2023 (miles de pesos)</t>
  </si>
  <si>
    <t>ENERO-DICIEMBRE</t>
  </si>
  <si>
    <t>DEVENGADO</t>
  </si>
  <si>
    <t>(E)</t>
  </si>
  <si>
    <t>CONSOLIDADO*</t>
  </si>
  <si>
    <t>TOTAL</t>
  </si>
  <si>
    <t>PROGRAMA PRESUPUESTARIO</t>
  </si>
  <si>
    <t>MODIFICADO</t>
  </si>
  <si>
    <t>EJERCIDO</t>
  </si>
  <si>
    <t>ANUAL (B)</t>
  </si>
  <si>
    <t>(D)</t>
  </si>
  <si>
    <t>(D*100)/C</t>
  </si>
  <si>
    <t>O001 Actividades de apoyo a la función pública y buen gobierno</t>
  </si>
  <si>
    <t>M001 Actividades de apoyo administrativo</t>
  </si>
  <si>
    <t xml:space="preserve">*En caso de que algún capítulo de gasto no aplique, omitirlo en la tabla.   </t>
  </si>
  <si>
    <t>3000</t>
  </si>
  <si>
    <t xml:space="preserve">Captación de Ingresos del periodo enero – diciembre 2023.ECOSUR tuvo en el periodo enero – diciembre 2023 un presupuesto programado de 453,209.1 miles de pesos, distribuido en 412,411.1 miles de pesos de recursos fiscales (91.00%) y 40,798.0 miles de pesos de recursos propios (9.00%). El presupuesto de recursos fiscales programado al periodo fue ministrado en un 100.00% y en recursos propios el ingreso captado fue del 41.47% en comparación con el programado (Tabla 2). El ingreso propio corresponde a proyectos de investigación, prestación de servicios de laboratorios, cursos de capacitación, entre otros.  Ejercicio presupuestal del periodo enero – diciembre 2023. El presupuesto total ejercido en gasto corriente durante el periodo enero - diciembre 2023, fue por un monto de 427,240.3 miles de pesos, lo que representó 94.27% del presupuesto programado al mismo periodo. El presupuesto programado de recursos fiscales para el periodo enero – diciembre fue ejercido en un 100.00%, mientras que se ejerció el 36.35% de los recursos propios programados. Lo anterior, llevó a un subejercicio presupuestal de 5.73% del presupuesto programado. El subejercicio se originó en recursos propios, debido a que se captaron y ejercieron recursos por un monto menor al estimado al inicio del ejercicio, para la elaboración de proyectos de investigación, prestación de servicios de laboratorios y cursos de capacitación, entre otros; debido a las condiciones económicas a nivel mundial las fuentes de financiamiento nacionales e internacionales han reducido sus convocatorias para proyectos de investigación; asimismo, se tienen proyectos en proceso de ejecución con vigencia mayor a un año. </t>
  </si>
  <si>
    <t>Nombre de la Institución: El Colegio de la Frontera Sur</t>
  </si>
  <si>
    <t>Cifras al 31 de diciembre 2023</t>
  </si>
  <si>
    <t>E003 Investigación científica, desarrollo e innovación</t>
  </si>
  <si>
    <t>Se aprecia un ejercicio presupuestal de 100.00% del programado.</t>
  </si>
  <si>
    <t>Se aprecia un ejercicio presupuestal de 36.35% del programado. El subejercicio que se aprecia se explica principalmente debido a que en el presupuesto programdo se incluye el presupuesto estimado a captar en recursos propios; sin embargo, debido a las condiciones económicas a nivel mundial,  las fuentes de financiamiento nacionales e internacionales han disminuido en sus convocatorias los recursos para el financiamiento de proyectos de investigación, en comparación con las cifras estimadas inicialmente y por ende la captación y el ejercicio de estos recursos ha sido menor en comparación con lo programado.</t>
  </si>
  <si>
    <t xml:space="preserve">El presupuesto total ejercido en gasto corriente durante el periodo fue por un monto de 427,240.3  miles de pesos, lo que representó 94.27% del presupuesto programado al mismo periodo. En consecuencia, se presentó un subejercicio presupuestal de 5.73%, respecto al aprobado en el periodo. </t>
  </si>
  <si>
    <t xml:space="preserve">El programa presupuestario "E" canaliza 89.42% del presupuesto modificado para ECOSUR en el ejercicio 2023 y refleja un ejercicio de 93.59% del presupuesto programado en el periodo. La variación que se aprecia en el periodo se originó en recursos propios, debido a que se captaron y ejercieron recursos por un monto menor al estimado al inicio del ejercicio, para la elaboración de proyectos de investigación, prestación de servicios de laboratorios y cursos de capacitación, entre otros; debido a las condiciones económicas a nivel mundial las fuentes de financiamiento nacionales e internacionales han reducido sus convocatorias para proyectos de investigación; asimismo, se tienen proyectos en proceso de ejecución con vigencia mayor a un año.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</si>
</sst>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#,##0.0_ ;[Red]\-#,##0.0\ 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color indexed="39"/>
      <name val="Tahoma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"/>
      <color theme="1"/>
      <name val="Soberana Sans"/>
      <family val="3"/>
    </font>
    <font>
      <b/>
      <sz val="10"/>
      <name val="Tahoma"/>
      <family val="2"/>
    </font>
    <font>
      <b/>
      <sz val="10"/>
      <color indexed="39"/>
      <name val="Tahoma"/>
      <family val="2"/>
    </font>
    <font>
      <b/>
      <sz val="8"/>
      <color indexed="39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indexed="12"/>
      <name val="Arial"/>
      <family val="2"/>
    </font>
    <font>
      <b/>
      <sz val="18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6"/>
      <color theme="0"/>
      <name val="Arial"/>
      <family val="2"/>
    </font>
    <font>
      <sz val="10"/>
      <color theme="0"/>
      <name val="Arial"/>
      <family val="2"/>
    </font>
    <font>
      <b/>
      <sz val="9"/>
      <name val="Montserrat"/>
    </font>
    <font>
      <b/>
      <sz val="9"/>
      <color indexed="39"/>
      <name val="Montserrat"/>
    </font>
    <font>
      <sz val="9"/>
      <name val="Montserrat"/>
    </font>
    <font>
      <b/>
      <sz val="10"/>
      <color indexed="39"/>
      <name val="Montserrat"/>
    </font>
    <font>
      <b/>
      <sz val="10"/>
      <name val="Montserrat"/>
    </font>
    <font>
      <sz val="12"/>
      <color rgb="FF000000"/>
      <name val="Arial"/>
      <family val="2"/>
    </font>
    <font>
      <sz val="8"/>
      <color theme="1"/>
      <name val="Montserrat"/>
    </font>
    <font>
      <sz val="9"/>
      <color theme="1"/>
      <name val="Montserrat"/>
    </font>
    <font>
      <b/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A0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202">
    <xf numFmtId="0" fontId="0" fillId="0" borderId="0" xfId="0"/>
    <xf numFmtId="3" fontId="0" fillId="0" borderId="0" xfId="0" applyNumberFormat="1"/>
    <xf numFmtId="167" fontId="5" fillId="0" borderId="10" xfId="1" applyNumberFormat="1" applyFont="1" applyFill="1" applyBorder="1" applyAlignment="1">
      <alignment horizontal="center"/>
    </xf>
    <xf numFmtId="167" fontId="5" fillId="0" borderId="7" xfId="1" applyNumberFormat="1" applyFont="1" applyFill="1" applyBorder="1" applyAlignment="1">
      <alignment horizontal="center"/>
    </xf>
    <xf numFmtId="167" fontId="6" fillId="0" borderId="11" xfId="1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" fillId="0" borderId="0" xfId="2"/>
    <xf numFmtId="0" fontId="10" fillId="0" borderId="0" xfId="2" applyFont="1" applyAlignment="1">
      <alignment vertical="center"/>
    </xf>
    <xf numFmtId="167" fontId="12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right" vertical="center"/>
    </xf>
    <xf numFmtId="10" fontId="11" fillId="0" borderId="0" xfId="3" applyNumberFormat="1" applyFont="1" applyFill="1" applyBorder="1" applyAlignment="1">
      <alignment horizontal="center" vertical="center"/>
    </xf>
    <xf numFmtId="167" fontId="13" fillId="0" borderId="45" xfId="1" applyNumberFormat="1" applyFont="1" applyBorder="1" applyAlignment="1">
      <alignment horizontal="center" wrapText="1"/>
    </xf>
    <xf numFmtId="167" fontId="12" fillId="0" borderId="46" xfId="1" applyNumberFormat="1" applyFont="1" applyFill="1" applyBorder="1" applyAlignment="1">
      <alignment horizontal="right" vertical="center"/>
    </xf>
    <xf numFmtId="167" fontId="12" fillId="0" borderId="47" xfId="1" applyNumberFormat="1" applyFont="1" applyFill="1" applyBorder="1" applyAlignment="1">
      <alignment horizontal="right" vertical="center"/>
    </xf>
    <xf numFmtId="167" fontId="13" fillId="0" borderId="0" xfId="1" applyNumberFormat="1" applyFont="1" applyBorder="1"/>
    <xf numFmtId="166" fontId="13" fillId="0" borderId="0" xfId="1" applyNumberFormat="1" applyFont="1" applyBorder="1" applyAlignment="1">
      <alignment horizontal="right"/>
    </xf>
    <xf numFmtId="9" fontId="3" fillId="0" borderId="0" xfId="1" applyNumberFormat="1" applyFont="1" applyBorder="1"/>
    <xf numFmtId="167" fontId="13" fillId="0" borderId="0" xfId="1" applyNumberFormat="1" applyFont="1" applyBorder="1" applyAlignment="1">
      <alignment horizontal="center" wrapText="1"/>
    </xf>
    <xf numFmtId="0" fontId="15" fillId="4" borderId="33" xfId="2" applyFont="1" applyFill="1" applyBorder="1" applyAlignment="1">
      <alignment vertical="center"/>
    </xf>
    <xf numFmtId="0" fontId="15" fillId="4" borderId="13" xfId="2" applyFont="1" applyFill="1" applyBorder="1" applyAlignment="1">
      <alignment vertical="center"/>
    </xf>
    <xf numFmtId="0" fontId="14" fillId="4" borderId="13" xfId="2" applyFont="1" applyFill="1" applyBorder="1" applyAlignment="1">
      <alignment horizontal="center" vertical="center" wrapText="1"/>
    </xf>
    <xf numFmtId="0" fontId="14" fillId="4" borderId="19" xfId="2" applyFont="1" applyFill="1" applyBorder="1" applyAlignment="1">
      <alignment horizontal="center" vertical="center" wrapText="1"/>
    </xf>
    <xf numFmtId="0" fontId="14" fillId="0" borderId="35" xfId="2" applyFont="1" applyBorder="1" applyAlignment="1">
      <alignment vertical="center"/>
    </xf>
    <xf numFmtId="0" fontId="15" fillId="0" borderId="33" xfId="2" applyFont="1" applyBorder="1" applyAlignment="1">
      <alignment vertical="center"/>
    </xf>
    <xf numFmtId="0" fontId="15" fillId="0" borderId="13" xfId="2" applyFont="1" applyBorder="1" applyAlignment="1">
      <alignment vertical="center"/>
    </xf>
    <xf numFmtId="0" fontId="14" fillId="0" borderId="13" xfId="2" applyFont="1" applyBorder="1" applyAlignment="1">
      <alignment horizontal="center" vertical="center" wrapText="1"/>
    </xf>
    <xf numFmtId="0" fontId="14" fillId="0" borderId="19" xfId="2" applyFont="1" applyBorder="1" applyAlignment="1">
      <alignment horizontal="center" vertical="center" wrapText="1"/>
    </xf>
    <xf numFmtId="165" fontId="18" fillId="5" borderId="0" xfId="0" applyNumberFormat="1" applyFont="1" applyFill="1" applyAlignment="1">
      <alignment horizontal="left"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20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/>
    </xf>
    <xf numFmtId="0" fontId="16" fillId="3" borderId="13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  <xf numFmtId="167" fontId="24" fillId="0" borderId="5" xfId="1" applyNumberFormat="1" applyFont="1" applyFill="1" applyBorder="1" applyAlignment="1">
      <alignment horizontal="right" vertical="center"/>
    </xf>
    <xf numFmtId="10" fontId="24" fillId="0" borderId="5" xfId="3" applyNumberFormat="1" applyFont="1" applyFill="1" applyBorder="1" applyAlignment="1">
      <alignment horizontal="right" vertical="center"/>
    </xf>
    <xf numFmtId="10" fontId="24" fillId="0" borderId="5" xfId="3" applyNumberFormat="1" applyFont="1" applyFill="1" applyBorder="1" applyAlignment="1">
      <alignment horizontal="center" vertical="center"/>
    </xf>
    <xf numFmtId="10" fontId="24" fillId="0" borderId="6" xfId="3" applyNumberFormat="1" applyFont="1" applyFill="1" applyBorder="1" applyAlignment="1">
      <alignment horizontal="center" vertical="center"/>
    </xf>
    <xf numFmtId="167" fontId="25" fillId="0" borderId="5" xfId="1" applyNumberFormat="1" applyFont="1" applyFill="1" applyBorder="1" applyAlignment="1">
      <alignment horizontal="right" vertical="center"/>
    </xf>
    <xf numFmtId="10" fontId="25" fillId="0" borderId="5" xfId="3" applyNumberFormat="1" applyFont="1" applyFill="1" applyBorder="1" applyAlignment="1">
      <alignment horizontal="right" vertical="center"/>
    </xf>
    <xf numFmtId="164" fontId="25" fillId="0" borderId="5" xfId="1" applyNumberFormat="1" applyFont="1" applyFill="1" applyBorder="1" applyAlignment="1">
      <alignment horizontal="right" vertical="center"/>
    </xf>
    <xf numFmtId="10" fontId="25" fillId="0" borderId="2" xfId="1" applyNumberFormat="1" applyFont="1" applyFill="1" applyBorder="1" applyAlignment="1">
      <alignment horizontal="center" vertical="center"/>
    </xf>
    <xf numFmtId="167" fontId="24" fillId="0" borderId="8" xfId="1" applyNumberFormat="1" applyFont="1" applyFill="1" applyBorder="1" applyAlignment="1">
      <alignment horizontal="right" vertical="center"/>
    </xf>
    <xf numFmtId="10" fontId="24" fillId="0" borderId="2" xfId="1" applyNumberFormat="1" applyFont="1" applyFill="1" applyBorder="1" applyAlignment="1">
      <alignment horizontal="center" vertical="center"/>
    </xf>
    <xf numFmtId="10" fontId="24" fillId="0" borderId="14" xfId="3" applyNumberFormat="1" applyFont="1" applyFill="1" applyBorder="1" applyAlignment="1">
      <alignment horizontal="center"/>
    </xf>
    <xf numFmtId="49" fontId="26" fillId="0" borderId="7" xfId="1" applyNumberFormat="1" applyFont="1" applyFill="1" applyBorder="1" applyAlignment="1">
      <alignment horizontal="center"/>
    </xf>
    <xf numFmtId="165" fontId="26" fillId="0" borderId="4" xfId="1" applyNumberFormat="1" applyFont="1" applyFill="1" applyBorder="1" applyAlignment="1">
      <alignment horizontal="right"/>
    </xf>
    <xf numFmtId="167" fontId="26" fillId="0" borderId="2" xfId="1" applyNumberFormat="1" applyFont="1" applyFill="1" applyBorder="1" applyAlignment="1">
      <alignment horizontal="center"/>
    </xf>
    <xf numFmtId="10" fontId="26" fillId="0" borderId="2" xfId="3" applyNumberFormat="1" applyFont="1" applyFill="1" applyBorder="1"/>
    <xf numFmtId="167" fontId="26" fillId="0" borderId="2" xfId="1" applyNumberFormat="1" applyFont="1" applyFill="1" applyBorder="1"/>
    <xf numFmtId="167" fontId="26" fillId="0" borderId="2" xfId="1" applyNumberFormat="1" applyFont="1" applyFill="1" applyBorder="1" applyAlignment="1">
      <alignment horizontal="right"/>
    </xf>
    <xf numFmtId="10" fontId="24" fillId="0" borderId="2" xfId="3" applyNumberFormat="1" applyFont="1" applyFill="1" applyBorder="1" applyAlignment="1">
      <alignment horizontal="center"/>
    </xf>
    <xf numFmtId="10" fontId="24" fillId="0" borderId="3" xfId="3" applyNumberFormat="1" applyFont="1" applyFill="1" applyBorder="1" applyAlignment="1">
      <alignment horizontal="center"/>
    </xf>
    <xf numFmtId="167" fontId="25" fillId="0" borderId="7" xfId="1" applyNumberFormat="1" applyFont="1" applyFill="1" applyBorder="1" applyAlignment="1">
      <alignment horizontal="center" vertical="center"/>
    </xf>
    <xf numFmtId="167" fontId="25" fillId="0" borderId="2" xfId="1" applyNumberFormat="1" applyFont="1" applyFill="1" applyBorder="1" applyAlignment="1">
      <alignment horizontal="right" vertical="center"/>
    </xf>
    <xf numFmtId="10" fontId="25" fillId="0" borderId="2" xfId="3" applyNumberFormat="1" applyFont="1" applyFill="1" applyBorder="1" applyAlignment="1">
      <alignment horizontal="right" vertical="center"/>
    </xf>
    <xf numFmtId="167" fontId="26" fillId="0" borderId="2" xfId="1" applyNumberFormat="1" applyFont="1" applyFill="1" applyBorder="1" applyAlignment="1">
      <alignment horizontal="right" vertical="center"/>
    </xf>
    <xf numFmtId="10" fontId="24" fillId="0" borderId="2" xfId="3" applyNumberFormat="1" applyFont="1" applyFill="1" applyBorder="1" applyAlignment="1">
      <alignment horizontal="center" vertical="center"/>
    </xf>
    <xf numFmtId="10" fontId="24" fillId="0" borderId="3" xfId="3" applyNumberFormat="1" applyFont="1" applyFill="1" applyBorder="1" applyAlignment="1">
      <alignment horizontal="center" vertical="center"/>
    </xf>
    <xf numFmtId="167" fontId="27" fillId="0" borderId="42" xfId="1" applyNumberFormat="1" applyFont="1" applyFill="1" applyBorder="1" applyAlignment="1">
      <alignment horizontal="center" vertical="center"/>
    </xf>
    <xf numFmtId="167" fontId="27" fillId="0" borderId="43" xfId="1" applyNumberFormat="1" applyFont="1" applyFill="1" applyBorder="1" applyAlignment="1">
      <alignment horizontal="right" vertical="center"/>
    </xf>
    <xf numFmtId="10" fontId="27" fillId="0" borderId="43" xfId="3" applyNumberFormat="1" applyFont="1" applyFill="1" applyBorder="1" applyAlignment="1">
      <alignment horizontal="right" vertical="center"/>
    </xf>
    <xf numFmtId="10" fontId="28" fillId="0" borderId="43" xfId="3" applyNumberFormat="1" applyFont="1" applyFill="1" applyBorder="1" applyAlignment="1">
      <alignment horizontal="center" vertical="center"/>
    </xf>
    <xf numFmtId="10" fontId="28" fillId="0" borderId="44" xfId="3" applyNumberFormat="1" applyFont="1" applyFill="1" applyBorder="1" applyAlignment="1">
      <alignment horizontal="center" vertical="center"/>
    </xf>
    <xf numFmtId="167" fontId="27" fillId="0" borderId="47" xfId="1" applyNumberFormat="1" applyFont="1" applyFill="1" applyBorder="1" applyAlignment="1">
      <alignment horizontal="right" vertical="center"/>
    </xf>
    <xf numFmtId="10" fontId="26" fillId="0" borderId="2" xfId="1" applyNumberFormat="1" applyFont="1" applyFill="1" applyBorder="1" applyAlignment="1">
      <alignment horizontal="center"/>
    </xf>
    <xf numFmtId="167" fontId="25" fillId="0" borderId="2" xfId="1" applyNumberFormat="1" applyFont="1" applyFill="1" applyBorder="1" applyAlignment="1">
      <alignment horizontal="right"/>
    </xf>
    <xf numFmtId="10" fontId="26" fillId="0" borderId="8" xfId="1" applyNumberFormat="1" applyFont="1" applyFill="1" applyBorder="1" applyAlignment="1">
      <alignment horizontal="center"/>
    </xf>
    <xf numFmtId="10" fontId="24" fillId="0" borderId="8" xfId="3" applyNumberFormat="1" applyFont="1" applyFill="1" applyBorder="1" applyAlignment="1">
      <alignment horizontal="center"/>
    </xf>
    <xf numFmtId="10" fontId="25" fillId="0" borderId="43" xfId="1" applyNumberFormat="1" applyFont="1" applyFill="1" applyBorder="1" applyAlignment="1">
      <alignment horizontal="center" vertical="center"/>
    </xf>
    <xf numFmtId="10" fontId="24" fillId="0" borderId="43" xfId="3" applyNumberFormat="1" applyFont="1" applyFill="1" applyBorder="1" applyAlignment="1">
      <alignment horizontal="center"/>
    </xf>
    <xf numFmtId="168" fontId="31" fillId="4" borderId="13" xfId="2" applyNumberFormat="1" applyFont="1" applyFill="1" applyBorder="1" applyAlignment="1">
      <alignment vertical="center"/>
    </xf>
    <xf numFmtId="0" fontId="31" fillId="4" borderId="33" xfId="2" applyFont="1" applyFill="1" applyBorder="1" applyAlignment="1">
      <alignment horizontal="center" vertical="center"/>
    </xf>
    <xf numFmtId="168" fontId="32" fillId="0" borderId="27" xfId="2" applyNumberFormat="1" applyFont="1" applyBorder="1" applyAlignment="1">
      <alignment vertical="center"/>
    </xf>
    <xf numFmtId="168" fontId="32" fillId="0" borderId="35" xfId="2" applyNumberFormat="1" applyFont="1" applyBorder="1" applyAlignment="1">
      <alignment vertical="center"/>
    </xf>
    <xf numFmtId="0" fontId="31" fillId="0" borderId="36" xfId="2" applyFont="1" applyBorder="1" applyAlignment="1">
      <alignment vertical="center" wrapText="1"/>
    </xf>
    <xf numFmtId="168" fontId="31" fillId="0" borderId="52" xfId="2" applyNumberFormat="1" applyFont="1" applyBorder="1" applyAlignment="1">
      <alignment horizontal="right" vertical="center"/>
    </xf>
    <xf numFmtId="0" fontId="31" fillId="0" borderId="53" xfId="2" applyFont="1" applyBorder="1" applyAlignment="1">
      <alignment vertical="center" wrapText="1"/>
    </xf>
    <xf numFmtId="168" fontId="31" fillId="0" borderId="33" xfId="2" applyNumberFormat="1" applyFont="1" applyBorder="1" applyAlignment="1">
      <alignment horizontal="right" vertical="center"/>
    </xf>
    <xf numFmtId="168" fontId="31" fillId="0" borderId="53" xfId="2" applyNumberFormat="1" applyFont="1" applyBorder="1" applyAlignment="1">
      <alignment horizontal="right" vertical="center"/>
    </xf>
    <xf numFmtId="0" fontId="32" fillId="0" borderId="35" xfId="2" applyFont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/>
    </xf>
    <xf numFmtId="0" fontId="19" fillId="2" borderId="16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9" fillId="6" borderId="27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20" fillId="3" borderId="28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165" fontId="18" fillId="5" borderId="0" xfId="0" applyNumberFormat="1" applyFont="1" applyFill="1" applyAlignment="1">
      <alignment horizontal="left" vertical="center" wrapText="1"/>
    </xf>
    <xf numFmtId="165" fontId="29" fillId="5" borderId="25" xfId="0" applyNumberFormat="1" applyFont="1" applyFill="1" applyBorder="1" applyAlignment="1">
      <alignment horizontal="left" vertical="center" wrapText="1"/>
    </xf>
    <xf numFmtId="165" fontId="4" fillId="5" borderId="26" xfId="0" applyNumberFormat="1" applyFont="1" applyFill="1" applyBorder="1" applyAlignment="1">
      <alignment horizontal="left" vertical="center" wrapText="1"/>
    </xf>
    <xf numFmtId="165" fontId="4" fillId="5" borderId="27" xfId="0" applyNumberFormat="1" applyFont="1" applyFill="1" applyBorder="1" applyAlignment="1">
      <alignment horizontal="left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2" fontId="31" fillId="4" borderId="48" xfId="2" applyNumberFormat="1" applyFont="1" applyFill="1" applyBorder="1" applyAlignment="1">
      <alignment horizontal="center" vertical="center"/>
    </xf>
    <xf numFmtId="2" fontId="31" fillId="4" borderId="49" xfId="2" applyNumberFormat="1" applyFont="1" applyFill="1" applyBorder="1" applyAlignment="1">
      <alignment horizontal="center" vertical="center"/>
    </xf>
    <xf numFmtId="168" fontId="32" fillId="0" borderId="25" xfId="2" applyNumberFormat="1" applyFont="1" applyBorder="1" applyAlignment="1">
      <alignment horizontal="right" vertical="center"/>
    </xf>
    <xf numFmtId="168" fontId="32" fillId="0" borderId="27" xfId="2" applyNumberFormat="1" applyFont="1" applyBorder="1" applyAlignment="1">
      <alignment horizontal="right" vertical="center"/>
    </xf>
    <xf numFmtId="168" fontId="31" fillId="0" borderId="20" xfId="2" applyNumberFormat="1" applyFont="1" applyBorder="1" applyAlignment="1">
      <alignment horizontal="right" vertical="center"/>
    </xf>
    <xf numFmtId="168" fontId="31" fillId="0" borderId="17" xfId="2" applyNumberFormat="1" applyFont="1" applyBorder="1" applyAlignment="1">
      <alignment horizontal="right" vertical="center"/>
    </xf>
    <xf numFmtId="168" fontId="31" fillId="0" borderId="48" xfId="2" applyNumberFormat="1" applyFont="1" applyBorder="1" applyAlignment="1">
      <alignment horizontal="right" vertical="center"/>
    </xf>
    <xf numFmtId="168" fontId="31" fillId="0" borderId="49" xfId="2" applyNumberFormat="1" applyFont="1" applyBorder="1" applyAlignment="1">
      <alignment horizontal="right" vertical="center"/>
    </xf>
    <xf numFmtId="2" fontId="31" fillId="0" borderId="20" xfId="2" applyNumberFormat="1" applyFont="1" applyBorder="1" applyAlignment="1">
      <alignment horizontal="center" vertical="center"/>
    </xf>
    <xf numFmtId="2" fontId="31" fillId="0" borderId="16" xfId="2" applyNumberFormat="1" applyFont="1" applyBorder="1" applyAlignment="1">
      <alignment horizontal="center" vertical="center"/>
    </xf>
    <xf numFmtId="2" fontId="31" fillId="0" borderId="17" xfId="2" applyNumberFormat="1" applyFont="1" applyBorder="1" applyAlignment="1">
      <alignment horizontal="center" vertical="center"/>
    </xf>
    <xf numFmtId="168" fontId="31" fillId="0" borderId="15" xfId="2" applyNumberFormat="1" applyFont="1" applyBorder="1" applyAlignment="1">
      <alignment horizontal="right" vertical="center"/>
    </xf>
    <xf numFmtId="168" fontId="31" fillId="0" borderId="19" xfId="2" applyNumberFormat="1" applyFont="1" applyBorder="1" applyAlignment="1">
      <alignment horizontal="right" vertical="center"/>
    </xf>
    <xf numFmtId="2" fontId="31" fillId="0" borderId="48" xfId="2" applyNumberFormat="1" applyFont="1" applyBorder="1" applyAlignment="1">
      <alignment horizontal="center" vertical="center"/>
    </xf>
    <xf numFmtId="2" fontId="31" fillId="0" borderId="54" xfId="2" applyNumberFormat="1" applyFont="1" applyBorder="1" applyAlignment="1">
      <alignment horizontal="center" vertical="center"/>
    </xf>
    <xf numFmtId="2" fontId="31" fillId="0" borderId="49" xfId="2" applyNumberFormat="1" applyFont="1" applyBorder="1" applyAlignment="1">
      <alignment horizontal="center" vertical="center"/>
    </xf>
    <xf numFmtId="2" fontId="32" fillId="0" borderId="25" xfId="2" applyNumberFormat="1" applyFont="1" applyBorder="1" applyAlignment="1">
      <alignment horizontal="center" vertical="center"/>
    </xf>
    <xf numFmtId="2" fontId="32" fillId="0" borderId="26" xfId="2" applyNumberFormat="1" applyFont="1" applyBorder="1" applyAlignment="1">
      <alignment horizontal="center" vertical="center"/>
    </xf>
    <xf numFmtId="2" fontId="32" fillId="0" borderId="27" xfId="2" applyNumberFormat="1" applyFont="1" applyBorder="1" applyAlignment="1">
      <alignment horizontal="center" vertical="center"/>
    </xf>
    <xf numFmtId="0" fontId="16" fillId="3" borderId="40" xfId="2" applyFont="1" applyFill="1" applyBorder="1" applyAlignment="1">
      <alignment horizontal="center" vertical="center" wrapText="1"/>
    </xf>
    <xf numFmtId="0" fontId="16" fillId="3" borderId="16" xfId="2" applyFont="1" applyFill="1" applyBorder="1" applyAlignment="1">
      <alignment horizontal="center" vertical="center" wrapText="1"/>
    </xf>
    <xf numFmtId="0" fontId="16" fillId="3" borderId="38" xfId="2" applyFont="1" applyFill="1" applyBorder="1" applyAlignment="1">
      <alignment horizontal="center" vertical="center" wrapText="1"/>
    </xf>
    <xf numFmtId="0" fontId="16" fillId="3" borderId="41" xfId="2" applyFont="1" applyFill="1" applyBorder="1" applyAlignment="1">
      <alignment horizontal="center" vertical="center" wrapText="1"/>
    </xf>
    <xf numFmtId="0" fontId="16" fillId="3" borderId="18" xfId="2" applyFont="1" applyFill="1" applyBorder="1" applyAlignment="1">
      <alignment horizontal="center" vertical="center" wrapText="1"/>
    </xf>
    <xf numFmtId="0" fontId="16" fillId="3" borderId="39" xfId="2" applyFont="1" applyFill="1" applyBorder="1" applyAlignment="1">
      <alignment horizontal="center" vertical="center" wrapText="1"/>
    </xf>
    <xf numFmtId="0" fontId="14" fillId="4" borderId="25" xfId="2" applyFont="1" applyFill="1" applyBorder="1" applyAlignment="1">
      <alignment horizontal="center" vertical="center"/>
    </xf>
    <xf numFmtId="0" fontId="14" fillId="4" borderId="26" xfId="2" applyFont="1" applyFill="1" applyBorder="1" applyAlignment="1">
      <alignment horizontal="center" vertical="center"/>
    </xf>
    <xf numFmtId="0" fontId="14" fillId="4" borderId="37" xfId="2" applyFont="1" applyFill="1" applyBorder="1" applyAlignment="1">
      <alignment horizontal="center" vertical="center"/>
    </xf>
    <xf numFmtId="0" fontId="14" fillId="4" borderId="40" xfId="2" applyFont="1" applyFill="1" applyBorder="1" applyAlignment="1">
      <alignment horizontal="center" vertical="center"/>
    </xf>
    <xf numFmtId="0" fontId="14" fillId="4" borderId="17" xfId="2" applyFont="1" applyFill="1" applyBorder="1" applyAlignment="1">
      <alignment horizontal="center" vertical="center"/>
    </xf>
    <xf numFmtId="0" fontId="14" fillId="4" borderId="33" xfId="2" applyFont="1" applyFill="1" applyBorder="1" applyAlignment="1">
      <alignment vertical="center" wrapText="1"/>
    </xf>
    <xf numFmtId="0" fontId="14" fillId="4" borderId="34" xfId="2" applyFont="1" applyFill="1" applyBorder="1" applyAlignment="1">
      <alignment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14" fillId="4" borderId="36" xfId="2" applyFont="1" applyFill="1" applyBorder="1" applyAlignment="1">
      <alignment horizontal="center" vertical="center" wrapText="1"/>
    </xf>
    <xf numFmtId="0" fontId="16" fillId="3" borderId="36" xfId="2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center" vertical="center" wrapText="1"/>
    </xf>
    <xf numFmtId="0" fontId="16" fillId="3" borderId="20" xfId="2" applyFont="1" applyFill="1" applyBorder="1" applyAlignment="1">
      <alignment horizontal="center" vertical="center"/>
    </xf>
    <xf numFmtId="0" fontId="16" fillId="3" borderId="16" xfId="2" applyFont="1" applyFill="1" applyBorder="1" applyAlignment="1">
      <alignment horizontal="center" vertical="center"/>
    </xf>
    <xf numFmtId="0" fontId="16" fillId="3" borderId="38" xfId="2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9" xfId="2" applyFont="1" applyFill="1" applyBorder="1" applyAlignment="1">
      <alignment horizontal="center" vertical="center"/>
    </xf>
    <xf numFmtId="2" fontId="31" fillId="4" borderId="20" xfId="2" applyNumberFormat="1" applyFont="1" applyFill="1" applyBorder="1" applyAlignment="1">
      <alignment horizontal="center" vertical="center"/>
    </xf>
    <xf numFmtId="2" fontId="31" fillId="4" borderId="17" xfId="2" applyNumberFormat="1" applyFont="1" applyFill="1" applyBorder="1" applyAlignment="1">
      <alignment horizontal="center" vertical="center"/>
    </xf>
    <xf numFmtId="0" fontId="14" fillId="4" borderId="12" xfId="2" applyFont="1" applyFill="1" applyBorder="1" applyAlignment="1">
      <alignment horizontal="center" vertical="center"/>
    </xf>
    <xf numFmtId="0" fontId="14" fillId="4" borderId="13" xfId="2" applyFont="1" applyFill="1" applyBorder="1" applyAlignment="1">
      <alignment horizontal="center" vertical="center"/>
    </xf>
    <xf numFmtId="0" fontId="15" fillId="4" borderId="15" xfId="2" applyFont="1" applyFill="1" applyBorder="1" applyAlignment="1">
      <alignment vertical="center"/>
    </xf>
    <xf numFmtId="0" fontId="15" fillId="4" borderId="19" xfId="2" applyFont="1" applyFill="1" applyBorder="1" applyAlignment="1">
      <alignment vertical="center"/>
    </xf>
    <xf numFmtId="0" fontId="16" fillId="3" borderId="25" xfId="2" applyFont="1" applyFill="1" applyBorder="1" applyAlignment="1">
      <alignment horizontal="center" vertical="center"/>
    </xf>
    <xf numFmtId="0" fontId="16" fillId="3" borderId="26" xfId="2" applyFont="1" applyFill="1" applyBorder="1" applyAlignment="1">
      <alignment horizontal="center" vertical="center"/>
    </xf>
    <xf numFmtId="0" fontId="16" fillId="3" borderId="37" xfId="2" applyFont="1" applyFill="1" applyBorder="1" applyAlignment="1">
      <alignment horizontal="center" vertical="center"/>
    </xf>
    <xf numFmtId="2" fontId="32" fillId="4" borderId="20" xfId="2" applyNumberFormat="1" applyFont="1" applyFill="1" applyBorder="1" applyAlignment="1">
      <alignment horizontal="center" vertical="center"/>
    </xf>
    <xf numFmtId="2" fontId="32" fillId="4" borderId="17" xfId="2" applyNumberFormat="1" applyFont="1" applyFill="1" applyBorder="1" applyAlignment="1">
      <alignment horizontal="center" vertical="center"/>
    </xf>
    <xf numFmtId="0" fontId="14" fillId="0" borderId="33" xfId="2" applyFont="1" applyBorder="1" applyAlignment="1">
      <alignment vertical="center" wrapText="1"/>
    </xf>
    <xf numFmtId="0" fontId="14" fillId="0" borderId="34" xfId="2" applyFont="1" applyBorder="1" applyAlignment="1">
      <alignment vertical="center" wrapText="1"/>
    </xf>
    <xf numFmtId="0" fontId="14" fillId="0" borderId="33" xfId="2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2" fontId="31" fillId="4" borderId="50" xfId="2" applyNumberFormat="1" applyFont="1" applyFill="1" applyBorder="1" applyAlignment="1">
      <alignment horizontal="center" vertical="center"/>
    </xf>
    <xf numFmtId="2" fontId="31" fillId="4" borderId="51" xfId="2" applyNumberFormat="1" applyFont="1" applyFill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19" xfId="2" applyFont="1" applyBorder="1" applyAlignment="1">
      <alignment vertical="center"/>
    </xf>
    <xf numFmtId="0" fontId="14" fillId="0" borderId="40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30" fillId="4" borderId="20" xfId="2" applyFont="1" applyFill="1" applyBorder="1" applyAlignment="1">
      <alignment horizontal="justify" vertical="center" wrapText="1"/>
    </xf>
    <xf numFmtId="0" fontId="30" fillId="4" borderId="16" xfId="2" applyFont="1" applyFill="1" applyBorder="1" applyAlignment="1">
      <alignment horizontal="justify" vertical="center" wrapText="1"/>
    </xf>
    <xf numFmtId="0" fontId="30" fillId="4" borderId="17" xfId="2" applyFont="1" applyFill="1" applyBorder="1" applyAlignment="1">
      <alignment horizontal="justify" vertical="center" wrapText="1"/>
    </xf>
    <xf numFmtId="0" fontId="30" fillId="4" borderId="12" xfId="2" applyFont="1" applyFill="1" applyBorder="1" applyAlignment="1">
      <alignment horizontal="justify" vertical="center" wrapText="1"/>
    </xf>
    <xf numFmtId="0" fontId="30" fillId="4" borderId="0" xfId="2" applyFont="1" applyFill="1" applyAlignment="1">
      <alignment horizontal="justify" vertical="center" wrapText="1"/>
    </xf>
    <xf numFmtId="0" fontId="30" fillId="4" borderId="13" xfId="2" applyFont="1" applyFill="1" applyBorder="1" applyAlignment="1">
      <alignment horizontal="justify" vertical="center" wrapText="1"/>
    </xf>
    <xf numFmtId="0" fontId="30" fillId="4" borderId="15" xfId="2" applyFont="1" applyFill="1" applyBorder="1" applyAlignment="1">
      <alignment horizontal="justify" vertical="center" wrapText="1"/>
    </xf>
    <xf numFmtId="0" fontId="30" fillId="4" borderId="18" xfId="2" applyFont="1" applyFill="1" applyBorder="1" applyAlignment="1">
      <alignment horizontal="justify" vertical="center" wrapText="1"/>
    </xf>
    <xf numFmtId="0" fontId="30" fillId="4" borderId="19" xfId="2" applyFont="1" applyFill="1" applyBorder="1" applyAlignment="1">
      <alignment horizontal="justify" vertical="center" wrapText="1"/>
    </xf>
    <xf numFmtId="0" fontId="17" fillId="6" borderId="0" xfId="2" applyFont="1" applyFill="1" applyAlignment="1">
      <alignment horizontal="center" vertical="center"/>
    </xf>
    <xf numFmtId="0" fontId="17" fillId="6" borderId="18" xfId="2" applyFont="1" applyFill="1" applyBorder="1" applyAlignment="1">
      <alignment horizontal="center" vertical="center"/>
    </xf>
    <xf numFmtId="2" fontId="32" fillId="4" borderId="25" xfId="2" applyNumberFormat="1" applyFont="1" applyFill="1" applyBorder="1" applyAlignment="1">
      <alignment horizontal="center" vertical="center"/>
    </xf>
    <xf numFmtId="2" fontId="32" fillId="4" borderId="27" xfId="2" applyNumberFormat="1" applyFont="1" applyFill="1" applyBorder="1" applyAlignment="1">
      <alignment horizontal="center" vertical="center"/>
    </xf>
    <xf numFmtId="0" fontId="16" fillId="3" borderId="17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 3" xfId="3" xr:uid="{00000000-0005-0000-0000-000003000000}"/>
  </cellStyles>
  <dxfs count="0"/>
  <tableStyles count="0" defaultTableStyle="TableStyleMedium9" defaultPivotStyle="PivotStyleLight16"/>
  <colors>
    <mruColors>
      <color rgb="FF9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view="pageBreakPreview" zoomScale="90" zoomScaleNormal="100" zoomScaleSheetLayoutView="90" workbookViewId="0">
      <selection activeCell="F25" sqref="F25"/>
    </sheetView>
  </sheetViews>
  <sheetFormatPr baseColWidth="10" defaultColWidth="11.44140625" defaultRowHeight="13.2"/>
  <cols>
    <col min="1" max="1" width="14" customWidth="1"/>
    <col min="2" max="2" width="16.33203125" customWidth="1"/>
    <col min="3" max="3" width="14.6640625" customWidth="1"/>
    <col min="4" max="4" width="15" customWidth="1"/>
    <col min="5" max="5" width="13.88671875" customWidth="1"/>
    <col min="6" max="6" width="14.44140625" customWidth="1"/>
    <col min="7" max="7" width="15.33203125" customWidth="1"/>
    <col min="8" max="8" width="15.109375" customWidth="1"/>
    <col min="9" max="9" width="12.88671875" customWidth="1"/>
    <col min="10" max="10" width="12.6640625" customWidth="1"/>
    <col min="11" max="11" width="12.109375" customWidth="1"/>
    <col min="12" max="12" width="12.33203125" customWidth="1"/>
    <col min="13" max="13" width="12.109375" customWidth="1"/>
  </cols>
  <sheetData>
    <row r="1" spans="1:13" ht="16.2" thickBot="1">
      <c r="A1" s="100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3" ht="22.8">
      <c r="A2" s="91" t="s">
        <v>73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ht="15.6">
      <c r="A3" s="5"/>
      <c r="B3" s="6"/>
      <c r="C3" s="6"/>
      <c r="D3" s="6"/>
      <c r="E3" s="8" t="s">
        <v>1</v>
      </c>
      <c r="F3" s="6"/>
      <c r="G3" s="6"/>
      <c r="H3" s="6"/>
      <c r="I3" s="6"/>
      <c r="J3" s="6"/>
      <c r="K3" s="6"/>
      <c r="L3" s="6"/>
      <c r="M3" s="7"/>
    </row>
    <row r="4" spans="1:13" ht="15.6">
      <c r="A4" s="94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16.2" thickBot="1">
      <c r="A5" s="94" t="s">
        <v>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</row>
    <row r="6" spans="1:13" ht="13.8" thickBot="1">
      <c r="A6" s="97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1:13">
      <c r="A7" s="103" t="s">
        <v>5</v>
      </c>
      <c r="B7" s="105" t="s">
        <v>6</v>
      </c>
      <c r="C7" s="105" t="s">
        <v>7</v>
      </c>
      <c r="D7" s="107" t="s">
        <v>74</v>
      </c>
      <c r="E7" s="108"/>
      <c r="F7" s="108"/>
      <c r="G7" s="108"/>
      <c r="H7" s="108"/>
      <c r="I7" s="108"/>
      <c r="J7" s="109"/>
      <c r="K7" s="110" t="s">
        <v>8</v>
      </c>
      <c r="L7" s="110" t="s">
        <v>9</v>
      </c>
      <c r="M7" s="89" t="s">
        <v>10</v>
      </c>
    </row>
    <row r="8" spans="1:13" ht="60.75" customHeight="1" thickBot="1">
      <c r="A8" s="104"/>
      <c r="B8" s="106"/>
      <c r="C8" s="106"/>
      <c r="D8" s="33" t="s">
        <v>11</v>
      </c>
      <c r="E8" s="34" t="s">
        <v>12</v>
      </c>
      <c r="F8" s="33" t="s">
        <v>13</v>
      </c>
      <c r="G8" s="35" t="s">
        <v>14</v>
      </c>
      <c r="H8" s="33" t="s">
        <v>15</v>
      </c>
      <c r="I8" s="33" t="s">
        <v>16</v>
      </c>
      <c r="J8" s="33" t="s">
        <v>17</v>
      </c>
      <c r="K8" s="111"/>
      <c r="L8" s="111"/>
      <c r="M8" s="90"/>
    </row>
    <row r="9" spans="1:13" ht="15" thickTop="1">
      <c r="A9" s="2" t="s">
        <v>18</v>
      </c>
      <c r="B9" s="42">
        <v>40798</v>
      </c>
      <c r="C9" s="42">
        <v>40798</v>
      </c>
      <c r="D9" s="50">
        <v>40798</v>
      </c>
      <c r="E9" s="43">
        <v>1</v>
      </c>
      <c r="F9" s="42">
        <v>16920.8</v>
      </c>
      <c r="G9" s="51">
        <f>SUM(F9)/D9</f>
        <v>0.4147458208735722</v>
      </c>
      <c r="H9" s="42">
        <v>0</v>
      </c>
      <c r="I9" s="42">
        <f>+F9+H9</f>
        <v>16920.8</v>
      </c>
      <c r="J9" s="42">
        <f>D9-I9</f>
        <v>23877.200000000001</v>
      </c>
      <c r="K9" s="44">
        <f>I9/D9</f>
        <v>0.4147458208735722</v>
      </c>
      <c r="L9" s="52">
        <f>SUM(I9)*100%/D9-1</f>
        <v>-0.58525417912642785</v>
      </c>
      <c r="M9" s="45">
        <f>I9/C9</f>
        <v>0.4147458208735722</v>
      </c>
    </row>
    <row r="10" spans="1:13" ht="14.4">
      <c r="A10" s="3" t="s">
        <v>19</v>
      </c>
      <c r="B10" s="42">
        <v>408656.4</v>
      </c>
      <c r="C10" s="42">
        <v>412411.1</v>
      </c>
      <c r="D10" s="42">
        <v>412411.1</v>
      </c>
      <c r="E10" s="43">
        <v>1</v>
      </c>
      <c r="F10" s="42">
        <v>412411.1</v>
      </c>
      <c r="G10" s="51">
        <f>SUM(F10)/D10</f>
        <v>1</v>
      </c>
      <c r="H10" s="42">
        <v>0</v>
      </c>
      <c r="I10" s="42">
        <f>+F10+H10</f>
        <v>412411.1</v>
      </c>
      <c r="J10" s="42">
        <f>D10-I10</f>
        <v>0</v>
      </c>
      <c r="K10" s="44">
        <f>I10/D10</f>
        <v>1</v>
      </c>
      <c r="L10" s="52">
        <f>SUM(I10)*100%/D10-1</f>
        <v>0</v>
      </c>
      <c r="M10" s="45">
        <f>I10/C10</f>
        <v>1</v>
      </c>
    </row>
    <row r="11" spans="1:13" ht="15" thickBot="1">
      <c r="A11" s="4" t="s">
        <v>20</v>
      </c>
      <c r="B11" s="46">
        <f>SUM(B9:B10)</f>
        <v>449454.4</v>
      </c>
      <c r="C11" s="46">
        <f>SUM(C9:C10)</f>
        <v>453209.1</v>
      </c>
      <c r="D11" s="46">
        <f>SUM(D9:D10)</f>
        <v>453209.1</v>
      </c>
      <c r="E11" s="47"/>
      <c r="F11" s="46">
        <f>SUM(F9:F10)</f>
        <v>429331.89999999997</v>
      </c>
      <c r="G11" s="49">
        <f>SUM(F11)/D11</f>
        <v>0.9473152679414425</v>
      </c>
      <c r="H11" s="46">
        <f>SUM(H9:H10)</f>
        <v>0</v>
      </c>
      <c r="I11" s="46">
        <f>SUM(I9:I10)</f>
        <v>429331.89999999997</v>
      </c>
      <c r="J11" s="48">
        <f>SUM(J9:J10)</f>
        <v>23877.200000000001</v>
      </c>
      <c r="K11" s="49">
        <f>I11/D11</f>
        <v>0.9473152679414425</v>
      </c>
      <c r="L11" s="52">
        <f>SUM(I11)*100%/D11-1</f>
        <v>-5.2684732058557504E-2</v>
      </c>
      <c r="M11" s="45">
        <f>I11/C11</f>
        <v>0.9473152679414425</v>
      </c>
    </row>
    <row r="12" spans="1:13" ht="13.8" thickBot="1">
      <c r="A12" s="97" t="s">
        <v>21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9"/>
    </row>
    <row r="13" spans="1:13">
      <c r="A13" s="103" t="s">
        <v>22</v>
      </c>
      <c r="B13" s="105" t="s">
        <v>6</v>
      </c>
      <c r="C13" s="105" t="s">
        <v>7</v>
      </c>
      <c r="D13" s="107" t="s">
        <v>74</v>
      </c>
      <c r="E13" s="108"/>
      <c r="F13" s="108"/>
      <c r="G13" s="108"/>
      <c r="H13" s="108"/>
      <c r="I13" s="108"/>
      <c r="J13" s="109"/>
      <c r="K13" s="110" t="s">
        <v>23</v>
      </c>
      <c r="L13" s="110" t="s">
        <v>24</v>
      </c>
      <c r="M13" s="89" t="s">
        <v>25</v>
      </c>
    </row>
    <row r="14" spans="1:13" ht="53.25" customHeight="1" thickBot="1">
      <c r="A14" s="116"/>
      <c r="B14" s="117"/>
      <c r="C14" s="117"/>
      <c r="D14" s="36" t="s">
        <v>11</v>
      </c>
      <c r="E14" s="37" t="s">
        <v>26</v>
      </c>
      <c r="F14" s="36" t="s">
        <v>27</v>
      </c>
      <c r="G14" s="35" t="s">
        <v>28</v>
      </c>
      <c r="H14" s="36" t="s">
        <v>29</v>
      </c>
      <c r="I14" s="36" t="s">
        <v>30</v>
      </c>
      <c r="J14" s="36" t="s">
        <v>17</v>
      </c>
      <c r="K14" s="118"/>
      <c r="L14" s="111"/>
      <c r="M14" s="119"/>
    </row>
    <row r="15" spans="1:13" ht="15" thickTop="1">
      <c r="A15" s="53">
        <v>1000</v>
      </c>
      <c r="B15" s="54">
        <v>349602.3</v>
      </c>
      <c r="C15" s="55">
        <v>359458.2</v>
      </c>
      <c r="D15" s="57">
        <v>359458.2</v>
      </c>
      <c r="E15" s="56">
        <v>0.70058010023702322</v>
      </c>
      <c r="F15" s="57">
        <v>349577</v>
      </c>
      <c r="G15" s="73">
        <f>SUM(F15)/D15</f>
        <v>0.97251085105305701</v>
      </c>
      <c r="H15" s="57">
        <v>0</v>
      </c>
      <c r="I15" s="74">
        <f>+F15+H15</f>
        <v>349577</v>
      </c>
      <c r="J15" s="58">
        <f t="shared" ref="J15:J23" si="0">D15-I15</f>
        <v>9881.2000000000116</v>
      </c>
      <c r="K15" s="59">
        <f>I15/D15</f>
        <v>0.97251085105305701</v>
      </c>
      <c r="L15" s="59">
        <f>SUM(I15)*100%/D15-1</f>
        <v>-2.7489148946942987E-2</v>
      </c>
      <c r="M15" s="60">
        <f>I15/C15</f>
        <v>0.97251085105305701</v>
      </c>
    </row>
    <row r="16" spans="1:13" ht="14.4">
      <c r="A16" s="53">
        <v>2000</v>
      </c>
      <c r="B16" s="54">
        <v>12817</v>
      </c>
      <c r="C16" s="57">
        <v>16375.3</v>
      </c>
      <c r="D16" s="57">
        <v>16375.3</v>
      </c>
      <c r="E16" s="56">
        <v>0.77168728198273262</v>
      </c>
      <c r="F16" s="57">
        <v>13485.8</v>
      </c>
      <c r="G16" s="75">
        <f>SUM(F16)/D16</f>
        <v>0.82354521749219856</v>
      </c>
      <c r="H16" s="57">
        <v>0</v>
      </c>
      <c r="I16" s="74">
        <f t="shared" ref="I16:I22" si="1">+F16+H16</f>
        <v>13485.8</v>
      </c>
      <c r="J16" s="58">
        <f t="shared" si="0"/>
        <v>2889.5</v>
      </c>
      <c r="K16" s="59">
        <f>I16/D16</f>
        <v>0.82354521749219856</v>
      </c>
      <c r="L16" s="76">
        <f>SUM(I16)*100%/D16-1</f>
        <v>-0.17645478250780144</v>
      </c>
      <c r="M16" s="60">
        <f>I16/C16</f>
        <v>0.82354521749219856</v>
      </c>
    </row>
    <row r="17" spans="1:13" ht="14.4">
      <c r="A17" s="53" t="s">
        <v>71</v>
      </c>
      <c r="B17" s="54">
        <v>78740.800000000003</v>
      </c>
      <c r="C17" s="57">
        <v>69004.899999999994</v>
      </c>
      <c r="D17" s="57">
        <v>69004.899999999994</v>
      </c>
      <c r="E17" s="56">
        <v>0.76471093213460695</v>
      </c>
      <c r="F17" s="57">
        <v>56697.599999999999</v>
      </c>
      <c r="G17" s="75">
        <f>SUM(F17)/D17</f>
        <v>0.82164599905224123</v>
      </c>
      <c r="H17" s="57">
        <v>0</v>
      </c>
      <c r="I17" s="74">
        <f t="shared" si="1"/>
        <v>56697.599999999999</v>
      </c>
      <c r="J17" s="58">
        <f t="shared" si="0"/>
        <v>12307.299999999996</v>
      </c>
      <c r="K17" s="59">
        <f>I17/D17</f>
        <v>0.82164599905224123</v>
      </c>
      <c r="L17" s="52">
        <f>SUM(I17)*100%/D17-1</f>
        <v>-0.17835400094775877</v>
      </c>
      <c r="M17" s="60">
        <f>I17/C17</f>
        <v>0.82164599905224123</v>
      </c>
    </row>
    <row r="18" spans="1:13" ht="14.4">
      <c r="A18" s="53" t="s">
        <v>31</v>
      </c>
      <c r="B18" s="54">
        <v>8294.2999999999993</v>
      </c>
      <c r="C18" s="57">
        <v>8370.7000000000007</v>
      </c>
      <c r="D18" s="57">
        <v>8370.7000000000007</v>
      </c>
      <c r="E18" s="56">
        <v>0.76123032554501913</v>
      </c>
      <c r="F18" s="57">
        <v>7479.9</v>
      </c>
      <c r="G18" s="75">
        <f>SUM(F18)/D18</f>
        <v>0.89358118198000158</v>
      </c>
      <c r="H18" s="57">
        <v>0</v>
      </c>
      <c r="I18" s="74">
        <f>+F18+H18</f>
        <v>7479.9</v>
      </c>
      <c r="J18" s="58">
        <f t="shared" si="0"/>
        <v>890.80000000000109</v>
      </c>
      <c r="K18" s="59">
        <f>I18/D18</f>
        <v>0.89358118198000158</v>
      </c>
      <c r="L18" s="52">
        <f>SUM(I18)*100%/D18-1</f>
        <v>-0.10641881801999842</v>
      </c>
      <c r="M18" s="60">
        <f>I18/C18</f>
        <v>0.89358118198000158</v>
      </c>
    </row>
    <row r="19" spans="1:13" ht="14.4">
      <c r="A19" s="61" t="s">
        <v>32</v>
      </c>
      <c r="B19" s="62">
        <f>B15+B16+B17+B18</f>
        <v>449454.39999999997</v>
      </c>
      <c r="C19" s="62">
        <f>C15+C16+C17+C18</f>
        <v>453209.10000000003</v>
      </c>
      <c r="D19" s="62">
        <f>D15+D16+D17+D18</f>
        <v>453209.10000000003</v>
      </c>
      <c r="E19" s="63">
        <f>D19/C19</f>
        <v>1</v>
      </c>
      <c r="F19" s="62">
        <f>F15+F16+F17+F18</f>
        <v>427240.3</v>
      </c>
      <c r="G19" s="49">
        <f>SUM(F19)/D19</f>
        <v>0.94270017967423858</v>
      </c>
      <c r="H19" s="62">
        <f>H15+H16+H17+H18</f>
        <v>0</v>
      </c>
      <c r="I19" s="62">
        <f>I15+I16+I17+I18</f>
        <v>427240.3</v>
      </c>
      <c r="J19" s="64">
        <f t="shared" si="0"/>
        <v>25968.800000000047</v>
      </c>
      <c r="K19" s="65">
        <f>I19/D19</f>
        <v>0.94270017967423858</v>
      </c>
      <c r="L19" s="52">
        <f>SUM(I19)*100%/D19-1</f>
        <v>-5.7299820325761419E-2</v>
      </c>
      <c r="M19" s="66">
        <f>I19/C19</f>
        <v>0.94270017967423858</v>
      </c>
    </row>
    <row r="20" spans="1:13" ht="14.4">
      <c r="A20" s="53">
        <v>5000</v>
      </c>
      <c r="B20" s="57">
        <v>0</v>
      </c>
      <c r="C20" s="57">
        <v>0</v>
      </c>
      <c r="D20" s="57">
        <v>0</v>
      </c>
      <c r="E20" s="56">
        <v>0</v>
      </c>
      <c r="F20" s="57">
        <v>0</v>
      </c>
      <c r="G20" s="75">
        <v>0</v>
      </c>
      <c r="H20" s="57">
        <v>0</v>
      </c>
      <c r="I20" s="74">
        <f t="shared" si="1"/>
        <v>0</v>
      </c>
      <c r="J20" s="58">
        <f t="shared" si="0"/>
        <v>0</v>
      </c>
      <c r="K20" s="59">
        <v>0</v>
      </c>
      <c r="L20" s="52">
        <v>0</v>
      </c>
      <c r="M20" s="60">
        <v>0</v>
      </c>
    </row>
    <row r="21" spans="1:13" ht="14.4">
      <c r="A21" s="53">
        <v>6000</v>
      </c>
      <c r="B21" s="57">
        <v>0</v>
      </c>
      <c r="C21" s="57">
        <v>0</v>
      </c>
      <c r="D21" s="57">
        <v>0</v>
      </c>
      <c r="E21" s="56">
        <v>0</v>
      </c>
      <c r="F21" s="57">
        <v>0</v>
      </c>
      <c r="G21" s="75">
        <v>0</v>
      </c>
      <c r="H21" s="57">
        <f>+H1+H9</f>
        <v>0</v>
      </c>
      <c r="I21" s="74">
        <f t="shared" si="1"/>
        <v>0</v>
      </c>
      <c r="J21" s="58">
        <f t="shared" si="0"/>
        <v>0</v>
      </c>
      <c r="K21" s="59">
        <v>0</v>
      </c>
      <c r="L21" s="52">
        <v>0</v>
      </c>
      <c r="M21" s="60">
        <v>0</v>
      </c>
    </row>
    <row r="22" spans="1:13" ht="14.4">
      <c r="A22" s="61" t="s">
        <v>32</v>
      </c>
      <c r="B22" s="62">
        <f>+B20+B21</f>
        <v>0</v>
      </c>
      <c r="C22" s="62">
        <f>+C20+C21</f>
        <v>0</v>
      </c>
      <c r="D22" s="62">
        <f>+D20+D21</f>
        <v>0</v>
      </c>
      <c r="E22" s="63">
        <v>0</v>
      </c>
      <c r="F22" s="62">
        <f>+F20+F21</f>
        <v>0</v>
      </c>
      <c r="G22" s="49">
        <v>0</v>
      </c>
      <c r="H22" s="62">
        <f>+H20+H21</f>
        <v>0</v>
      </c>
      <c r="I22" s="62">
        <f t="shared" si="1"/>
        <v>0</v>
      </c>
      <c r="J22" s="64">
        <f t="shared" si="0"/>
        <v>0</v>
      </c>
      <c r="K22" s="65">
        <v>0</v>
      </c>
      <c r="L22" s="52">
        <v>0</v>
      </c>
      <c r="M22" s="66">
        <v>0</v>
      </c>
    </row>
    <row r="23" spans="1:13" ht="16.8" thickBot="1">
      <c r="A23" s="67" t="s">
        <v>20</v>
      </c>
      <c r="B23" s="68">
        <f>+B19+B22</f>
        <v>449454.39999999997</v>
      </c>
      <c r="C23" s="68">
        <f>C19+C22</f>
        <v>453209.10000000003</v>
      </c>
      <c r="D23" s="68">
        <f>+D19+D22</f>
        <v>453209.10000000003</v>
      </c>
      <c r="E23" s="69">
        <f>D23/C23</f>
        <v>1</v>
      </c>
      <c r="F23" s="68">
        <f>+F19+F22</f>
        <v>427240.3</v>
      </c>
      <c r="G23" s="77">
        <f>SUM(F23)/D23</f>
        <v>0.94270017967423858</v>
      </c>
      <c r="H23" s="68">
        <f>+H19+H22</f>
        <v>0</v>
      </c>
      <c r="I23" s="68">
        <f>+I19+I22</f>
        <v>427240.3</v>
      </c>
      <c r="J23" s="68">
        <f t="shared" si="0"/>
        <v>25968.800000000047</v>
      </c>
      <c r="K23" s="70">
        <f>I23/D23</f>
        <v>0.94270017967423858</v>
      </c>
      <c r="L23" s="78">
        <f>SUM(I23)*100%/D23-1</f>
        <v>-5.7299820325761419E-2</v>
      </c>
      <c r="M23" s="71">
        <f>I23/C23</f>
        <v>0.94270017967423858</v>
      </c>
    </row>
    <row r="24" spans="1:13" ht="13.5" customHeight="1" thickBot="1">
      <c r="A24" s="11"/>
      <c r="B24" s="12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3"/>
    </row>
    <row r="25" spans="1:13" ht="21.6" thickBot="1">
      <c r="A25" s="14" t="s">
        <v>33</v>
      </c>
      <c r="B25" s="15"/>
      <c r="C25" s="72">
        <v>16686.2</v>
      </c>
      <c r="D25" s="11"/>
      <c r="E25" s="11"/>
      <c r="F25" s="11"/>
      <c r="G25" s="11"/>
      <c r="H25" s="11"/>
      <c r="I25" s="11"/>
      <c r="J25" s="11"/>
      <c r="K25" s="11"/>
      <c r="L25" s="11"/>
      <c r="M25" s="13"/>
    </row>
    <row r="26" spans="1:13" ht="13.8" thickBot="1">
      <c r="A26" s="17"/>
      <c r="B26" s="17"/>
      <c r="C26" s="17"/>
      <c r="D26" s="17"/>
      <c r="E26" s="17"/>
      <c r="F26" s="18"/>
      <c r="G26" s="18"/>
      <c r="H26" s="18"/>
      <c r="I26" s="18"/>
      <c r="J26" s="18"/>
      <c r="K26" s="19"/>
      <c r="L26" s="19"/>
      <c r="M26" s="19"/>
    </row>
    <row r="27" spans="1:13" ht="21.6" thickBot="1">
      <c r="A27" s="14" t="s">
        <v>34</v>
      </c>
      <c r="B27" s="15"/>
      <c r="C27" s="72">
        <v>54132.1</v>
      </c>
      <c r="D27" s="17"/>
      <c r="E27" s="17"/>
      <c r="F27" s="18"/>
      <c r="G27" s="18"/>
      <c r="H27" s="18"/>
      <c r="I27" s="18"/>
      <c r="J27" s="18"/>
      <c r="K27" s="19"/>
      <c r="L27" s="19"/>
      <c r="M27" s="19"/>
    </row>
    <row r="28" spans="1:13" ht="13.8" thickBot="1">
      <c r="A28" s="20"/>
      <c r="B28" s="12"/>
      <c r="C28" s="12"/>
      <c r="D28" s="17"/>
      <c r="E28" s="17"/>
      <c r="F28" s="18"/>
      <c r="G28" s="18"/>
      <c r="H28" s="18"/>
      <c r="I28" s="18"/>
      <c r="J28" s="18"/>
      <c r="K28" s="19"/>
      <c r="L28" s="19"/>
      <c r="M28" s="19"/>
    </row>
    <row r="29" spans="1:13" ht="13.8" thickBot="1">
      <c r="A29" s="14" t="s">
        <v>35</v>
      </c>
      <c r="B29" s="15"/>
      <c r="C29" s="16"/>
      <c r="D29" s="17"/>
      <c r="E29" s="17"/>
      <c r="F29" s="18"/>
      <c r="G29" s="18"/>
      <c r="H29" s="18"/>
      <c r="I29" s="18"/>
      <c r="J29" s="18"/>
      <c r="K29" s="19"/>
      <c r="L29" s="19"/>
      <c r="M29" s="19"/>
    </row>
    <row r="30" spans="1:13" ht="13.8" thickBot="1">
      <c r="A30" s="20"/>
      <c r="B30" s="12"/>
      <c r="C30" s="12"/>
      <c r="D30" s="17"/>
      <c r="E30" s="17"/>
      <c r="F30" s="18"/>
      <c r="G30" s="18"/>
      <c r="H30" s="18"/>
      <c r="I30" s="18"/>
      <c r="J30" s="18"/>
      <c r="K30" s="19"/>
      <c r="L30" s="19"/>
      <c r="M30" s="19"/>
    </row>
    <row r="31" spans="1:13" ht="21.6" thickBot="1">
      <c r="A31" s="14" t="s">
        <v>36</v>
      </c>
      <c r="B31" s="15"/>
      <c r="C31" s="16">
        <f>+F11-F23-C25+C27-C29</f>
        <v>39537.499999999971</v>
      </c>
      <c r="D31" s="17"/>
      <c r="E31" s="17"/>
      <c r="F31" s="18"/>
      <c r="G31" s="18"/>
      <c r="H31" s="18"/>
      <c r="I31" s="18"/>
      <c r="J31" s="18"/>
      <c r="K31" s="19"/>
      <c r="L31" s="19"/>
      <c r="M31" s="19"/>
    </row>
    <row r="32" spans="1:13">
      <c r="D32" s="1"/>
      <c r="E32" s="1"/>
      <c r="F32" s="1"/>
      <c r="G32" s="1"/>
    </row>
    <row r="33" spans="1:13" ht="13.8" thickBot="1">
      <c r="A33" s="112" t="s">
        <v>37</v>
      </c>
      <c r="B33" s="112"/>
      <c r="C33" s="112"/>
      <c r="D33" s="112"/>
      <c r="E33" s="30"/>
      <c r="F33" s="31"/>
      <c r="G33" s="31"/>
      <c r="H33" s="31"/>
      <c r="I33" s="31"/>
      <c r="J33" s="31"/>
      <c r="K33" s="31"/>
      <c r="L33" s="32"/>
    </row>
    <row r="34" spans="1:13" ht="180" customHeight="1">
      <c r="A34" s="113" t="s">
        <v>72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5"/>
    </row>
  </sheetData>
  <mergeCells count="22">
    <mergeCell ref="A33:D33"/>
    <mergeCell ref="A34:M34"/>
    <mergeCell ref="A12:M12"/>
    <mergeCell ref="A13:A14"/>
    <mergeCell ref="B13:B14"/>
    <mergeCell ref="C13:C14"/>
    <mergeCell ref="D13:J13"/>
    <mergeCell ref="K13:K14"/>
    <mergeCell ref="L13:L14"/>
    <mergeCell ref="M13:M14"/>
    <mergeCell ref="M7:M8"/>
    <mergeCell ref="A2:M2"/>
    <mergeCell ref="A5:M5"/>
    <mergeCell ref="A6:M6"/>
    <mergeCell ref="A1:M1"/>
    <mergeCell ref="A4:M4"/>
    <mergeCell ref="A7:A8"/>
    <mergeCell ref="B7:B8"/>
    <mergeCell ref="C7:C8"/>
    <mergeCell ref="D7:J7"/>
    <mergeCell ref="K7:K8"/>
    <mergeCell ref="L7:L8"/>
  </mergeCells>
  <pageMargins left="0.23622047244094491" right="0.23622047244094491" top="0.74803149606299213" bottom="0.74803149606299213" header="0.31496062992125984" footer="0.31496062992125984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topLeftCell="A27" zoomScale="110" zoomScaleNormal="110" workbookViewId="0">
      <selection activeCell="J31" sqref="J31:M36"/>
    </sheetView>
  </sheetViews>
  <sheetFormatPr baseColWidth="10" defaultColWidth="11.44140625" defaultRowHeight="13.2"/>
  <cols>
    <col min="1" max="1" width="19.88671875" customWidth="1"/>
    <col min="2" max="2" width="13.33203125" customWidth="1"/>
    <col min="3" max="3" width="13.109375" customWidth="1"/>
    <col min="4" max="4" width="14.88671875" customWidth="1"/>
    <col min="5" max="5" width="12.88671875" customWidth="1"/>
    <col min="6" max="7" width="12.5546875" customWidth="1"/>
    <col min="13" max="13" width="13.5546875" customWidth="1"/>
  </cols>
  <sheetData>
    <row r="1" spans="1:13" ht="22.5" customHeight="1">
      <c r="A1" s="196" t="s">
        <v>38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3" ht="18" customHeight="1" thickBot="1">
      <c r="A2" s="197" t="s">
        <v>39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10.5" customHeight="1">
      <c r="A3" s="155" t="s">
        <v>40</v>
      </c>
      <c r="B3" s="157">
        <v>2023</v>
      </c>
      <c r="C3" s="158"/>
      <c r="D3" s="158"/>
      <c r="E3" s="158"/>
      <c r="F3" s="158"/>
      <c r="G3" s="158"/>
      <c r="H3" s="158"/>
      <c r="I3" s="159"/>
      <c r="J3" s="139" t="s">
        <v>41</v>
      </c>
      <c r="K3" s="140"/>
      <c r="L3" s="140"/>
      <c r="M3" s="141"/>
    </row>
    <row r="4" spans="1:13" ht="21" customHeight="1" thickBot="1">
      <c r="A4" s="156"/>
      <c r="B4" s="160" t="s">
        <v>42</v>
      </c>
      <c r="C4" s="161"/>
      <c r="D4" s="161"/>
      <c r="E4" s="161"/>
      <c r="F4" s="161"/>
      <c r="G4" s="161"/>
      <c r="H4" s="161"/>
      <c r="I4" s="162"/>
      <c r="J4" s="142"/>
      <c r="K4" s="143"/>
      <c r="L4" s="143"/>
      <c r="M4" s="144"/>
    </row>
    <row r="5" spans="1:13" ht="13.5" customHeight="1" thickBot="1">
      <c r="A5" s="21"/>
      <c r="B5" s="22"/>
      <c r="C5" s="22"/>
      <c r="D5" s="145" t="s">
        <v>43</v>
      </c>
      <c r="E5" s="146"/>
      <c r="F5" s="146"/>
      <c r="G5" s="147"/>
      <c r="H5" s="148" t="s">
        <v>44</v>
      </c>
      <c r="I5" s="149"/>
      <c r="J5" s="187" t="s">
        <v>76</v>
      </c>
      <c r="K5" s="188"/>
      <c r="L5" s="188"/>
      <c r="M5" s="189"/>
    </row>
    <row r="6" spans="1:13" ht="16.5" customHeight="1">
      <c r="A6" s="150" t="s">
        <v>45</v>
      </c>
      <c r="B6" s="23" t="s">
        <v>46</v>
      </c>
      <c r="C6" s="152" t="s">
        <v>47</v>
      </c>
      <c r="D6" s="154" t="s">
        <v>48</v>
      </c>
      <c r="E6" s="154" t="s">
        <v>49</v>
      </c>
      <c r="F6" s="154" t="s">
        <v>50</v>
      </c>
      <c r="G6" s="154" t="s">
        <v>51</v>
      </c>
      <c r="H6" s="165" t="s">
        <v>52</v>
      </c>
      <c r="I6" s="166"/>
      <c r="J6" s="190"/>
      <c r="K6" s="191"/>
      <c r="L6" s="191"/>
      <c r="M6" s="192"/>
    </row>
    <row r="7" spans="1:13" ht="16.5" customHeight="1" thickBot="1">
      <c r="A7" s="151"/>
      <c r="B7" s="24" t="s">
        <v>53</v>
      </c>
      <c r="C7" s="153"/>
      <c r="D7" s="153"/>
      <c r="E7" s="153"/>
      <c r="F7" s="153"/>
      <c r="G7" s="153"/>
      <c r="H7" s="167"/>
      <c r="I7" s="168"/>
      <c r="J7" s="190"/>
      <c r="K7" s="191"/>
      <c r="L7" s="191"/>
      <c r="M7" s="192"/>
    </row>
    <row r="8" spans="1:13" ht="14.1" customHeight="1">
      <c r="A8" s="80">
        <v>1000</v>
      </c>
      <c r="B8" s="79">
        <v>339338</v>
      </c>
      <c r="C8" s="79">
        <v>349193.9</v>
      </c>
      <c r="D8" s="79">
        <v>349193.9</v>
      </c>
      <c r="E8" s="79">
        <v>349193.9</v>
      </c>
      <c r="F8" s="79">
        <v>0</v>
      </c>
      <c r="G8" s="79">
        <f t="shared" ref="G8:G11" si="0">+E8+F8</f>
        <v>349193.9</v>
      </c>
      <c r="H8" s="163">
        <f t="shared" ref="H8:H10" si="1">IF(D8&lt;=0,0,(G8*100)/D8)</f>
        <v>100</v>
      </c>
      <c r="I8" s="164"/>
      <c r="J8" s="190"/>
      <c r="K8" s="191"/>
      <c r="L8" s="191"/>
      <c r="M8" s="192"/>
    </row>
    <row r="9" spans="1:13" ht="14.1" customHeight="1">
      <c r="A9" s="80">
        <v>2000</v>
      </c>
      <c r="B9" s="79">
        <v>7660.5</v>
      </c>
      <c r="C9" s="79">
        <v>11218.8</v>
      </c>
      <c r="D9" s="79">
        <v>11218.8</v>
      </c>
      <c r="E9" s="79">
        <v>11218.8</v>
      </c>
      <c r="F9" s="79">
        <v>0</v>
      </c>
      <c r="G9" s="79">
        <f t="shared" si="0"/>
        <v>11218.8</v>
      </c>
      <c r="H9" s="120">
        <f t="shared" si="1"/>
        <v>100</v>
      </c>
      <c r="I9" s="121"/>
      <c r="J9" s="190"/>
      <c r="K9" s="191"/>
      <c r="L9" s="191"/>
      <c r="M9" s="192"/>
    </row>
    <row r="10" spans="1:13" ht="14.1" customHeight="1">
      <c r="A10" s="80">
        <v>3000</v>
      </c>
      <c r="B10" s="79">
        <v>56989</v>
      </c>
      <c r="C10" s="79">
        <v>47253.1</v>
      </c>
      <c r="D10" s="79">
        <v>47253.1</v>
      </c>
      <c r="E10" s="79">
        <v>47253.1</v>
      </c>
      <c r="F10" s="79">
        <v>0</v>
      </c>
      <c r="G10" s="79">
        <f t="shared" si="0"/>
        <v>47253.1</v>
      </c>
      <c r="H10" s="120">
        <f t="shared" si="1"/>
        <v>100</v>
      </c>
      <c r="I10" s="121"/>
      <c r="J10" s="190"/>
      <c r="K10" s="191"/>
      <c r="L10" s="191"/>
      <c r="M10" s="192"/>
    </row>
    <row r="11" spans="1:13" ht="14.1" customHeight="1" thickBot="1">
      <c r="A11" s="80">
        <v>4000</v>
      </c>
      <c r="B11" s="79">
        <v>4668.8999999999996</v>
      </c>
      <c r="C11" s="79">
        <v>4745.3</v>
      </c>
      <c r="D11" s="79">
        <v>4745.3</v>
      </c>
      <c r="E11" s="79">
        <v>4745.3</v>
      </c>
      <c r="F11" s="79">
        <v>0</v>
      </c>
      <c r="G11" s="79">
        <f t="shared" si="0"/>
        <v>4745.3</v>
      </c>
      <c r="H11" s="120">
        <f>IF(D11&lt;=0,0,(G11*100)/D11)</f>
        <v>100</v>
      </c>
      <c r="I11" s="121"/>
      <c r="J11" s="190"/>
      <c r="K11" s="191"/>
      <c r="L11" s="191"/>
      <c r="M11" s="192"/>
    </row>
    <row r="12" spans="1:13" ht="15" customHeight="1" thickBot="1">
      <c r="A12" s="25" t="s">
        <v>54</v>
      </c>
      <c r="B12" s="81">
        <f>SUM(B8:B11)</f>
        <v>408656.4</v>
      </c>
      <c r="C12" s="81">
        <f t="shared" ref="C12:G12" si="2">SUM(C8:C11)</f>
        <v>412411.1</v>
      </c>
      <c r="D12" s="81">
        <f t="shared" si="2"/>
        <v>412411.1</v>
      </c>
      <c r="E12" s="81">
        <f t="shared" si="2"/>
        <v>412411.1</v>
      </c>
      <c r="F12" s="81">
        <f t="shared" si="2"/>
        <v>0</v>
      </c>
      <c r="G12" s="81">
        <f t="shared" si="2"/>
        <v>412411.1</v>
      </c>
      <c r="H12" s="172">
        <f t="shared" ref="H12" si="3">IF(D12&lt;=0,0,(G12*100)/D12)</f>
        <v>100</v>
      </c>
      <c r="I12" s="173"/>
      <c r="J12" s="193"/>
      <c r="K12" s="194"/>
      <c r="L12" s="194"/>
      <c r="M12" s="195"/>
    </row>
    <row r="13" spans="1:13" ht="24.75" customHeight="1" thickBot="1">
      <c r="A13" s="38" t="s">
        <v>55</v>
      </c>
      <c r="B13" s="169" t="s">
        <v>56</v>
      </c>
      <c r="C13" s="170"/>
      <c r="D13" s="170"/>
      <c r="E13" s="170"/>
      <c r="F13" s="170"/>
      <c r="G13" s="170"/>
      <c r="H13" s="170"/>
      <c r="I13" s="171"/>
      <c r="J13" s="188" t="s">
        <v>77</v>
      </c>
      <c r="K13" s="188"/>
      <c r="L13" s="188"/>
      <c r="M13" s="189"/>
    </row>
    <row r="14" spans="1:13" ht="16.5" customHeight="1" thickBot="1">
      <c r="A14" s="26"/>
      <c r="B14" s="27"/>
      <c r="C14" s="27"/>
      <c r="D14" s="145" t="s">
        <v>57</v>
      </c>
      <c r="E14" s="146"/>
      <c r="F14" s="146"/>
      <c r="G14" s="147"/>
      <c r="H14" s="148" t="s">
        <v>44</v>
      </c>
      <c r="I14" s="149"/>
      <c r="J14" s="191"/>
      <c r="K14" s="191"/>
      <c r="L14" s="191"/>
      <c r="M14" s="192"/>
    </row>
    <row r="15" spans="1:13" ht="15.75" customHeight="1">
      <c r="A15" s="174" t="s">
        <v>45</v>
      </c>
      <c r="B15" s="28" t="s">
        <v>46</v>
      </c>
      <c r="C15" s="176" t="s">
        <v>47</v>
      </c>
      <c r="D15" s="178" t="s">
        <v>48</v>
      </c>
      <c r="E15" s="178" t="s">
        <v>49</v>
      </c>
      <c r="F15" s="28" t="s">
        <v>58</v>
      </c>
      <c r="G15" s="178" t="s">
        <v>51</v>
      </c>
      <c r="H15" s="165" t="s">
        <v>52</v>
      </c>
      <c r="I15" s="166"/>
      <c r="J15" s="191"/>
      <c r="K15" s="191"/>
      <c r="L15" s="191"/>
      <c r="M15" s="192"/>
    </row>
    <row r="16" spans="1:13" ht="16.5" customHeight="1" thickBot="1">
      <c r="A16" s="175"/>
      <c r="B16" s="29" t="s">
        <v>53</v>
      </c>
      <c r="C16" s="177"/>
      <c r="D16" s="177"/>
      <c r="E16" s="177"/>
      <c r="F16" s="29" t="s">
        <v>59</v>
      </c>
      <c r="G16" s="177"/>
      <c r="H16" s="167"/>
      <c r="I16" s="168"/>
      <c r="J16" s="191"/>
      <c r="K16" s="191"/>
      <c r="L16" s="191"/>
      <c r="M16" s="192"/>
    </row>
    <row r="17" spans="1:13" ht="15" customHeight="1">
      <c r="A17" s="80">
        <v>1000</v>
      </c>
      <c r="B17" s="79">
        <v>10264.299999999999</v>
      </c>
      <c r="C17" s="79">
        <v>10264.299999999999</v>
      </c>
      <c r="D17" s="79">
        <v>10264.299999999999</v>
      </c>
      <c r="E17" s="79">
        <v>383.1</v>
      </c>
      <c r="F17" s="79">
        <v>0</v>
      </c>
      <c r="G17" s="79">
        <f t="shared" ref="G17:G20" si="4">+E17+F17</f>
        <v>383.1</v>
      </c>
      <c r="H17" s="163">
        <f t="shared" ref="H17:H21" si="5">IF(D17&lt;=0,0,(G17*100)/D17)</f>
        <v>3.7323538867726005</v>
      </c>
      <c r="I17" s="164"/>
      <c r="J17" s="191"/>
      <c r="K17" s="191"/>
      <c r="L17" s="191"/>
      <c r="M17" s="192"/>
    </row>
    <row r="18" spans="1:13" ht="15" customHeight="1">
      <c r="A18" s="80">
        <v>2000</v>
      </c>
      <c r="B18" s="79">
        <v>5156.5</v>
      </c>
      <c r="C18" s="79">
        <v>5156.5</v>
      </c>
      <c r="D18" s="79">
        <v>5156.5</v>
      </c>
      <c r="E18" s="79">
        <v>2267</v>
      </c>
      <c r="F18" s="79">
        <v>0</v>
      </c>
      <c r="G18" s="79">
        <f t="shared" si="4"/>
        <v>2267</v>
      </c>
      <c r="H18" s="120">
        <f t="shared" si="5"/>
        <v>43.963929021623194</v>
      </c>
      <c r="I18" s="121"/>
      <c r="J18" s="191"/>
      <c r="K18" s="191"/>
      <c r="L18" s="191"/>
      <c r="M18" s="192"/>
    </row>
    <row r="19" spans="1:13" ht="15" customHeight="1">
      <c r="A19" s="80">
        <v>3000</v>
      </c>
      <c r="B19" s="79">
        <v>21751.8</v>
      </c>
      <c r="C19" s="79">
        <v>21751.8</v>
      </c>
      <c r="D19" s="79">
        <v>21751.8</v>
      </c>
      <c r="E19" s="79">
        <v>9444.5</v>
      </c>
      <c r="F19" s="79">
        <v>0</v>
      </c>
      <c r="G19" s="79">
        <f t="shared" si="4"/>
        <v>9444.5</v>
      </c>
      <c r="H19" s="120">
        <f t="shared" si="5"/>
        <v>43.419395176491143</v>
      </c>
      <c r="I19" s="121"/>
      <c r="J19" s="191"/>
      <c r="K19" s="191"/>
      <c r="L19" s="191"/>
      <c r="M19" s="192"/>
    </row>
    <row r="20" spans="1:13" ht="15" customHeight="1" thickBot="1">
      <c r="A20" s="80">
        <v>4000</v>
      </c>
      <c r="B20" s="79">
        <v>3625.4</v>
      </c>
      <c r="C20" s="79">
        <v>3625.4</v>
      </c>
      <c r="D20" s="79">
        <v>3625.4</v>
      </c>
      <c r="E20" s="79">
        <v>2734.6</v>
      </c>
      <c r="F20" s="79">
        <v>0</v>
      </c>
      <c r="G20" s="79">
        <f t="shared" si="4"/>
        <v>2734.6</v>
      </c>
      <c r="H20" s="120">
        <f t="shared" si="5"/>
        <v>75.428918188337832</v>
      </c>
      <c r="I20" s="121"/>
      <c r="J20" s="191"/>
      <c r="K20" s="191"/>
      <c r="L20" s="191"/>
      <c r="M20" s="192"/>
    </row>
    <row r="21" spans="1:13" ht="22.5" customHeight="1" thickBot="1">
      <c r="A21" s="25" t="s">
        <v>54</v>
      </c>
      <c r="B21" s="81">
        <f>SUM(B17:B20)</f>
        <v>40798</v>
      </c>
      <c r="C21" s="81">
        <f t="shared" ref="C21:G21" si="6">SUM(C17:C20)</f>
        <v>40798</v>
      </c>
      <c r="D21" s="81">
        <f t="shared" si="6"/>
        <v>40798</v>
      </c>
      <c r="E21" s="81">
        <f t="shared" si="6"/>
        <v>14829.2</v>
      </c>
      <c r="F21" s="81">
        <f t="shared" si="6"/>
        <v>0</v>
      </c>
      <c r="G21" s="81">
        <f t="shared" si="6"/>
        <v>14829.2</v>
      </c>
      <c r="H21" s="172">
        <f t="shared" si="5"/>
        <v>36.34786018922496</v>
      </c>
      <c r="I21" s="173"/>
      <c r="J21" s="194"/>
      <c r="K21" s="194"/>
      <c r="L21" s="194"/>
      <c r="M21" s="195"/>
    </row>
    <row r="22" spans="1:13" ht="18.75" customHeight="1" thickBot="1">
      <c r="A22" s="39" t="s">
        <v>60</v>
      </c>
      <c r="B22" s="169" t="s">
        <v>56</v>
      </c>
      <c r="C22" s="170"/>
      <c r="D22" s="170"/>
      <c r="E22" s="170"/>
      <c r="F22" s="170"/>
      <c r="G22" s="170"/>
      <c r="H22" s="170"/>
      <c r="I22" s="171"/>
      <c r="J22" s="188" t="s">
        <v>78</v>
      </c>
      <c r="K22" s="188"/>
      <c r="L22" s="188"/>
      <c r="M22" s="189"/>
    </row>
    <row r="23" spans="1:13" ht="14.25" customHeight="1" thickBot="1">
      <c r="A23" s="26"/>
      <c r="B23" s="27"/>
      <c r="C23" s="27"/>
      <c r="D23" s="145" t="s">
        <v>57</v>
      </c>
      <c r="E23" s="146"/>
      <c r="F23" s="146"/>
      <c r="G23" s="147"/>
      <c r="H23" s="183" t="s">
        <v>44</v>
      </c>
      <c r="I23" s="184"/>
      <c r="J23" s="191"/>
      <c r="K23" s="191"/>
      <c r="L23" s="191"/>
      <c r="M23" s="192"/>
    </row>
    <row r="24" spans="1:13" ht="8.25" customHeight="1">
      <c r="A24" s="174" t="s">
        <v>45</v>
      </c>
      <c r="B24" s="28" t="s">
        <v>46</v>
      </c>
      <c r="C24" s="176" t="s">
        <v>47</v>
      </c>
      <c r="D24" s="178" t="s">
        <v>48</v>
      </c>
      <c r="E24" s="178" t="s">
        <v>49</v>
      </c>
      <c r="F24" s="178" t="s">
        <v>50</v>
      </c>
      <c r="G24" s="178" t="s">
        <v>51</v>
      </c>
      <c r="H24" s="185" t="s">
        <v>52</v>
      </c>
      <c r="I24" s="186"/>
      <c r="J24" s="191"/>
      <c r="K24" s="191"/>
      <c r="L24" s="191"/>
      <c r="M24" s="192"/>
    </row>
    <row r="25" spans="1:13" ht="18" customHeight="1" thickBot="1">
      <c r="A25" s="175"/>
      <c r="B25" s="29" t="s">
        <v>53</v>
      </c>
      <c r="C25" s="177"/>
      <c r="D25" s="177"/>
      <c r="E25" s="177"/>
      <c r="F25" s="177"/>
      <c r="G25" s="177"/>
      <c r="H25" s="181"/>
      <c r="I25" s="182"/>
      <c r="J25" s="191"/>
      <c r="K25" s="191"/>
      <c r="L25" s="191"/>
      <c r="M25" s="192"/>
    </row>
    <row r="26" spans="1:13" ht="15" customHeight="1">
      <c r="A26" s="80">
        <v>1000</v>
      </c>
      <c r="B26" s="79">
        <f>+B8+B17</f>
        <v>349602.3</v>
      </c>
      <c r="C26" s="79">
        <f t="shared" ref="C26:G26" si="7">+C8+C17</f>
        <v>359458.2</v>
      </c>
      <c r="D26" s="79">
        <f t="shared" si="7"/>
        <v>359458.2</v>
      </c>
      <c r="E26" s="79">
        <f t="shared" si="7"/>
        <v>349577</v>
      </c>
      <c r="F26" s="79">
        <f t="shared" si="7"/>
        <v>0</v>
      </c>
      <c r="G26" s="79">
        <f t="shared" si="7"/>
        <v>349577</v>
      </c>
      <c r="H26" s="179">
        <f t="shared" ref="H26:H28" si="8">IF(D26&lt;=0,0,(G26*100)/D26)</f>
        <v>97.251085105305705</v>
      </c>
      <c r="I26" s="180"/>
      <c r="J26" s="191"/>
      <c r="K26" s="191"/>
      <c r="L26" s="191"/>
      <c r="M26" s="192"/>
    </row>
    <row r="27" spans="1:13" ht="15" customHeight="1">
      <c r="A27" s="80">
        <v>2000</v>
      </c>
      <c r="B27" s="79">
        <f t="shared" ref="B27:G29" si="9">+B9+B18</f>
        <v>12817</v>
      </c>
      <c r="C27" s="79">
        <f t="shared" si="9"/>
        <v>16375.3</v>
      </c>
      <c r="D27" s="79">
        <f t="shared" si="9"/>
        <v>16375.3</v>
      </c>
      <c r="E27" s="79">
        <f t="shared" si="9"/>
        <v>13485.8</v>
      </c>
      <c r="F27" s="79">
        <f t="shared" si="9"/>
        <v>0</v>
      </c>
      <c r="G27" s="79">
        <f t="shared" si="9"/>
        <v>13485.8</v>
      </c>
      <c r="H27" s="120">
        <f t="shared" si="8"/>
        <v>82.35452174921987</v>
      </c>
      <c r="I27" s="121"/>
      <c r="J27" s="191"/>
      <c r="K27" s="191"/>
      <c r="L27" s="191"/>
      <c r="M27" s="192"/>
    </row>
    <row r="28" spans="1:13" ht="15" customHeight="1">
      <c r="A28" s="80">
        <v>3000</v>
      </c>
      <c r="B28" s="79">
        <f t="shared" si="9"/>
        <v>78740.800000000003</v>
      </c>
      <c r="C28" s="79">
        <f t="shared" si="9"/>
        <v>69004.899999999994</v>
      </c>
      <c r="D28" s="79">
        <f t="shared" si="9"/>
        <v>69004.899999999994</v>
      </c>
      <c r="E28" s="79">
        <f t="shared" si="9"/>
        <v>56697.599999999999</v>
      </c>
      <c r="F28" s="79">
        <f t="shared" si="9"/>
        <v>0</v>
      </c>
      <c r="G28" s="79">
        <f t="shared" si="9"/>
        <v>56697.599999999999</v>
      </c>
      <c r="H28" s="120">
        <f t="shared" si="8"/>
        <v>82.164599905224122</v>
      </c>
      <c r="I28" s="121"/>
      <c r="J28" s="191"/>
      <c r="K28" s="191"/>
      <c r="L28" s="191"/>
      <c r="M28" s="192"/>
    </row>
    <row r="29" spans="1:13" ht="15" customHeight="1" thickBot="1">
      <c r="A29" s="80">
        <v>4000</v>
      </c>
      <c r="B29" s="79">
        <f t="shared" si="9"/>
        <v>8294.2999999999993</v>
      </c>
      <c r="C29" s="79">
        <f t="shared" si="9"/>
        <v>8370.7000000000007</v>
      </c>
      <c r="D29" s="79">
        <f t="shared" si="9"/>
        <v>8370.7000000000007</v>
      </c>
      <c r="E29" s="79">
        <f t="shared" si="9"/>
        <v>7479.9</v>
      </c>
      <c r="F29" s="79">
        <f t="shared" si="9"/>
        <v>0</v>
      </c>
      <c r="G29" s="79">
        <f t="shared" si="9"/>
        <v>7479.9</v>
      </c>
      <c r="H29" s="120">
        <f>IF(D29&lt;=0,0,(G29*100)/D29)</f>
        <v>89.358118198000156</v>
      </c>
      <c r="I29" s="121"/>
      <c r="J29" s="191"/>
      <c r="K29" s="191"/>
      <c r="L29" s="191"/>
      <c r="M29" s="192"/>
    </row>
    <row r="30" spans="1:13" ht="15" customHeight="1" thickBot="1">
      <c r="A30" s="25" t="s">
        <v>61</v>
      </c>
      <c r="B30" s="81">
        <f>SUM(B26:B29)</f>
        <v>449454.39999999997</v>
      </c>
      <c r="C30" s="81">
        <f t="shared" ref="C30:G30" si="10">SUM(C26:C29)</f>
        <v>453209.10000000003</v>
      </c>
      <c r="D30" s="81">
        <f t="shared" si="10"/>
        <v>453209.10000000003</v>
      </c>
      <c r="E30" s="81">
        <f t="shared" si="10"/>
        <v>427240.3</v>
      </c>
      <c r="F30" s="81">
        <f t="shared" si="10"/>
        <v>0</v>
      </c>
      <c r="G30" s="81">
        <f t="shared" si="10"/>
        <v>427240.3</v>
      </c>
      <c r="H30" s="198">
        <f>IF(D30&lt;=0,0,(G30*100)/D30)</f>
        <v>94.270017967423854</v>
      </c>
      <c r="I30" s="199"/>
      <c r="J30" s="194"/>
      <c r="K30" s="194"/>
      <c r="L30" s="194"/>
      <c r="M30" s="195"/>
    </row>
    <row r="31" spans="1:13" ht="10.5" customHeight="1">
      <c r="A31" s="155" t="s">
        <v>62</v>
      </c>
      <c r="B31" s="40" t="s">
        <v>46</v>
      </c>
      <c r="C31" s="40" t="s">
        <v>63</v>
      </c>
      <c r="D31" s="155" t="s">
        <v>48</v>
      </c>
      <c r="E31" s="157" t="s">
        <v>64</v>
      </c>
      <c r="F31" s="200"/>
      <c r="G31" s="157" t="s">
        <v>44</v>
      </c>
      <c r="H31" s="158"/>
      <c r="I31" s="200"/>
      <c r="J31" s="187" t="s">
        <v>79</v>
      </c>
      <c r="K31" s="188"/>
      <c r="L31" s="188"/>
      <c r="M31" s="189"/>
    </row>
    <row r="32" spans="1:13" ht="22.5" customHeight="1" thickBot="1">
      <c r="A32" s="156"/>
      <c r="B32" s="41" t="s">
        <v>53</v>
      </c>
      <c r="C32" s="41" t="s">
        <v>65</v>
      </c>
      <c r="D32" s="156"/>
      <c r="E32" s="160" t="s">
        <v>66</v>
      </c>
      <c r="F32" s="201"/>
      <c r="G32" s="160" t="s">
        <v>67</v>
      </c>
      <c r="H32" s="161"/>
      <c r="I32" s="201"/>
      <c r="J32" s="190"/>
      <c r="K32" s="191"/>
      <c r="L32" s="191"/>
      <c r="M32" s="192"/>
    </row>
    <row r="33" spans="1:13" ht="45" customHeight="1">
      <c r="A33" s="83" t="s">
        <v>75</v>
      </c>
      <c r="B33" s="84">
        <v>404148.7</v>
      </c>
      <c r="C33" s="84">
        <v>405270</v>
      </c>
      <c r="D33" s="84">
        <v>405270</v>
      </c>
      <c r="E33" s="124">
        <v>379301.2</v>
      </c>
      <c r="F33" s="125"/>
      <c r="G33" s="128">
        <f t="shared" ref="G33" si="11">IF(D33&lt;=0,0,(E33*100/D33))</f>
        <v>93.5922224689713</v>
      </c>
      <c r="H33" s="129"/>
      <c r="I33" s="130"/>
      <c r="J33" s="190"/>
      <c r="K33" s="191"/>
      <c r="L33" s="191"/>
      <c r="M33" s="192"/>
    </row>
    <row r="34" spans="1:13" ht="54.9" customHeight="1">
      <c r="A34" s="85" t="s">
        <v>68</v>
      </c>
      <c r="B34" s="86">
        <v>2283.1999999999998</v>
      </c>
      <c r="C34" s="86">
        <v>1959.5</v>
      </c>
      <c r="D34" s="86">
        <v>1959.5</v>
      </c>
      <c r="E34" s="126">
        <v>1959.5</v>
      </c>
      <c r="F34" s="127"/>
      <c r="G34" s="133">
        <f>IF(D34&lt;=0,0,(E34*100/D34))</f>
        <v>100</v>
      </c>
      <c r="H34" s="134"/>
      <c r="I34" s="135"/>
      <c r="J34" s="190"/>
      <c r="K34" s="191"/>
      <c r="L34" s="191"/>
      <c r="M34" s="192"/>
    </row>
    <row r="35" spans="1:13" ht="39.9" customHeight="1" thickBot="1">
      <c r="A35" s="85" t="s">
        <v>69</v>
      </c>
      <c r="B35" s="87">
        <v>43022.5</v>
      </c>
      <c r="C35" s="87">
        <v>45979.6</v>
      </c>
      <c r="D35" s="87">
        <v>45979.6</v>
      </c>
      <c r="E35" s="131">
        <v>45979.6</v>
      </c>
      <c r="F35" s="132"/>
      <c r="G35" s="133">
        <f t="shared" ref="G35" si="12">IF(D35&lt;=0,0,(E35*100/D35))</f>
        <v>100</v>
      </c>
      <c r="H35" s="134"/>
      <c r="I35" s="135"/>
      <c r="J35" s="190"/>
      <c r="K35" s="191"/>
      <c r="L35" s="191"/>
      <c r="M35" s="192"/>
    </row>
    <row r="36" spans="1:13" ht="13.8" thickBot="1">
      <c r="A36" s="88" t="s">
        <v>61</v>
      </c>
      <c r="B36" s="82">
        <f>SUM(B33:B35)</f>
        <v>449454.4</v>
      </c>
      <c r="C36" s="82">
        <f>SUM(C33:C35)</f>
        <v>453209.1</v>
      </c>
      <c r="D36" s="82">
        <f>SUM(D33:D35)</f>
        <v>453209.1</v>
      </c>
      <c r="E36" s="122">
        <f>SUM(E33:F35)</f>
        <v>427240.3</v>
      </c>
      <c r="F36" s="123"/>
      <c r="G36" s="136">
        <f>IF(D36&lt;=0,0,(E36*100/D36))</f>
        <v>94.270017967423868</v>
      </c>
      <c r="H36" s="137"/>
      <c r="I36" s="138"/>
      <c r="J36" s="193"/>
      <c r="K36" s="194"/>
      <c r="L36" s="194"/>
      <c r="M36" s="195"/>
    </row>
    <row r="38" spans="1:13" ht="14.4">
      <c r="A38" s="10" t="s">
        <v>70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</sheetData>
  <mergeCells count="70">
    <mergeCell ref="J31:M36"/>
    <mergeCell ref="J5:M12"/>
    <mergeCell ref="J13:M21"/>
    <mergeCell ref="J22:M30"/>
    <mergeCell ref="A1:M1"/>
    <mergeCell ref="A2:M2"/>
    <mergeCell ref="H30:I30"/>
    <mergeCell ref="A31:A32"/>
    <mergeCell ref="D31:D32"/>
    <mergeCell ref="E31:F31"/>
    <mergeCell ref="E32:F32"/>
    <mergeCell ref="G31:I31"/>
    <mergeCell ref="G32:I32"/>
    <mergeCell ref="H28:I28"/>
    <mergeCell ref="H29:I29"/>
    <mergeCell ref="A24:A25"/>
    <mergeCell ref="H21:I21"/>
    <mergeCell ref="G24:G25"/>
    <mergeCell ref="H26:I26"/>
    <mergeCell ref="H25:I25"/>
    <mergeCell ref="H17:I17"/>
    <mergeCell ref="H19:I19"/>
    <mergeCell ref="H20:I20"/>
    <mergeCell ref="B22:I22"/>
    <mergeCell ref="D23:G23"/>
    <mergeCell ref="H23:I23"/>
    <mergeCell ref="H18:I18"/>
    <mergeCell ref="C24:C25"/>
    <mergeCell ref="D24:D25"/>
    <mergeCell ref="E24:E25"/>
    <mergeCell ref="F24:F25"/>
    <mergeCell ref="H24:I24"/>
    <mergeCell ref="H16:I16"/>
    <mergeCell ref="A15:A16"/>
    <mergeCell ref="C15:C16"/>
    <mergeCell ref="D15:D16"/>
    <mergeCell ref="E15:E16"/>
    <mergeCell ref="G15:G16"/>
    <mergeCell ref="B13:I13"/>
    <mergeCell ref="D14:G14"/>
    <mergeCell ref="H14:I14"/>
    <mergeCell ref="H15:I15"/>
    <mergeCell ref="H12:I12"/>
    <mergeCell ref="H8:I8"/>
    <mergeCell ref="H6:I6"/>
    <mergeCell ref="H7:I7"/>
    <mergeCell ref="H10:I10"/>
    <mergeCell ref="H11:I11"/>
    <mergeCell ref="H9:I9"/>
    <mergeCell ref="J3:M4"/>
    <mergeCell ref="D5:G5"/>
    <mergeCell ref="H5:I5"/>
    <mergeCell ref="A6:A7"/>
    <mergeCell ref="C6:C7"/>
    <mergeCell ref="D6:D7"/>
    <mergeCell ref="E6:E7"/>
    <mergeCell ref="F6:F7"/>
    <mergeCell ref="G6:G7"/>
    <mergeCell ref="A3:A4"/>
    <mergeCell ref="B3:I3"/>
    <mergeCell ref="B4:I4"/>
    <mergeCell ref="H27:I27"/>
    <mergeCell ref="E36:F36"/>
    <mergeCell ref="E33:F33"/>
    <mergeCell ref="E34:F34"/>
    <mergeCell ref="G33:I33"/>
    <mergeCell ref="E35:F35"/>
    <mergeCell ref="G34:I34"/>
    <mergeCell ref="G36:I36"/>
    <mergeCell ref="G35:I35"/>
  </mergeCells>
  <printOptions horizontalCentered="1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5.4.1.a (1)</vt:lpstr>
      <vt:lpstr>Anexo 5.4.1.a (2)</vt:lpstr>
    </vt:vector>
  </TitlesOfParts>
  <Manager/>
  <Company>SECODAM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</dc:title>
  <dc:subject/>
  <dc:creator>RMJ</dc:creator>
  <cp:keywords/>
  <dc:description/>
  <cp:lastModifiedBy>Elizabeth Torres Suarez</cp:lastModifiedBy>
  <cp:revision/>
  <cp:lastPrinted>2024-04-25T17:02:53Z</cp:lastPrinted>
  <dcterms:created xsi:type="dcterms:W3CDTF">2004-08-02T23:22:27Z</dcterms:created>
  <dcterms:modified xsi:type="dcterms:W3CDTF">2024-04-25T17:03:57Z</dcterms:modified>
  <cp:category/>
  <cp:contentStatus/>
</cp:coreProperties>
</file>