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to Presupuestos ejercicio 2022\INFORMACION EXTERNA\Junta de organo de Gobierno\Informe Junta de Gobierno ene-dic 2021\"/>
    </mc:Choice>
  </mc:AlternateContent>
  <xr:revisionPtr revIDLastSave="0" documentId="13_ncr:1_{F0FCC844-8AAC-4376-9DFE-3CBB11249D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lujoefectivo" sheetId="6" r:id="rId1"/>
  </sheets>
  <definedNames>
    <definedName name="_xlnm.Print_Area" localSheetId="0">Flujoefectivo!$B$1:$N$41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6" l="1"/>
  <c r="I21" i="6"/>
  <c r="I22" i="6" s="1"/>
  <c r="J22" i="6" s="1"/>
  <c r="K22" i="6" s="1"/>
  <c r="D22" i="6"/>
  <c r="E22" i="6"/>
  <c r="J20" i="6"/>
  <c r="K20" i="6" s="1"/>
  <c r="J16" i="6"/>
  <c r="M16" i="6" s="1"/>
  <c r="J15" i="6"/>
  <c r="N15" i="6" s="1"/>
  <c r="J17" i="6"/>
  <c r="N17" i="6" s="1"/>
  <c r="J18" i="6"/>
  <c r="D19" i="6"/>
  <c r="E19" i="6"/>
  <c r="M18" i="6"/>
  <c r="N16" i="6"/>
  <c r="H18" i="6"/>
  <c r="H17" i="6"/>
  <c r="H16" i="6"/>
  <c r="H15" i="6"/>
  <c r="D23" i="6"/>
  <c r="I19" i="6"/>
  <c r="I23" i="6" s="1"/>
  <c r="G19" i="6"/>
  <c r="G23" i="6" s="1"/>
  <c r="C19" i="6"/>
  <c r="C23" i="6" s="1"/>
  <c r="C22" i="6"/>
  <c r="F22" i="6"/>
  <c r="F21" i="6"/>
  <c r="F20" i="6"/>
  <c r="K18" i="6"/>
  <c r="K16" i="6"/>
  <c r="J10" i="6"/>
  <c r="M10" i="6" s="1"/>
  <c r="J9" i="6"/>
  <c r="N9" i="6" s="1"/>
  <c r="D11" i="6"/>
  <c r="E11" i="6"/>
  <c r="I11" i="6"/>
  <c r="G11" i="6"/>
  <c r="H10" i="6"/>
  <c r="C11" i="6"/>
  <c r="H9" i="6"/>
  <c r="L15" i="6" l="1"/>
  <c r="K15" i="6"/>
  <c r="L17" i="6"/>
  <c r="M15" i="6"/>
  <c r="M17" i="6"/>
  <c r="K17" i="6"/>
  <c r="J19" i="6"/>
  <c r="N19" i="6" s="1"/>
  <c r="L10" i="6"/>
  <c r="K9" i="6"/>
  <c r="L9" i="6"/>
  <c r="J11" i="6"/>
  <c r="M11" i="6" s="1"/>
  <c r="H11" i="6"/>
  <c r="D31" i="6"/>
  <c r="N10" i="6"/>
  <c r="K10" i="6"/>
  <c r="K11" i="6" s="1"/>
  <c r="M9" i="6"/>
  <c r="F19" i="6"/>
  <c r="L16" i="6"/>
  <c r="N18" i="6"/>
  <c r="J21" i="6"/>
  <c r="K21" i="6" s="1"/>
  <c r="E23" i="6"/>
  <c r="H19" i="6"/>
  <c r="L18" i="6"/>
  <c r="M19" i="6" l="1"/>
  <c r="J23" i="6"/>
  <c r="M23" i="6" s="1"/>
  <c r="L19" i="6"/>
  <c r="K19" i="6"/>
  <c r="N11" i="6"/>
  <c r="L11" i="6"/>
  <c r="K23" i="6"/>
  <c r="H23" i="6"/>
  <c r="F23" i="6"/>
  <c r="N23" i="6"/>
  <c r="L23" i="6"/>
</calcChain>
</file>

<file path=xl/sharedStrings.xml><?xml version="1.0" encoding="utf-8"?>
<sst xmlns="http://schemas.openxmlformats.org/spreadsheetml/2006/main" count="52" uniqueCount="47">
  <si>
    <t>Disponibilidad inicial</t>
  </si>
  <si>
    <t>(Miles de Pesos)</t>
  </si>
  <si>
    <t>INGRESOS</t>
  </si>
  <si>
    <t>Capítulo de Gasto</t>
  </si>
  <si>
    <t>Presupuesto modificado anual
(A)</t>
  </si>
  <si>
    <t>Porcentaje del total respecto del programado al periodo
(H) = F/B*100</t>
  </si>
  <si>
    <t>Porcentaje del total respecto del modificado anual
(I) = F/A*100</t>
  </si>
  <si>
    <t>Programado al periodo
(B)</t>
  </si>
  <si>
    <t>Porcentaje del programado al periodo respecto del presupuesto modificado anual
(C) = B/A*100</t>
  </si>
  <si>
    <t>Devengado no cobrado
(E)</t>
  </si>
  <si>
    <t>Total. Captado + Devengado no cobrado
(F) = D+E</t>
  </si>
  <si>
    <t>Diferencia
(G) = B-F</t>
  </si>
  <si>
    <t>GASTO</t>
  </si>
  <si>
    <t>Devengado no pagado
(E)</t>
  </si>
  <si>
    <t>Total. Ejercido + Devengado no pagado
(F) = D+E</t>
  </si>
  <si>
    <t>Fuente de Ingresos</t>
  </si>
  <si>
    <t>Porcentaje del programado al periodo respecto del presupuesto modificado anual
(C) = (B/A)*100</t>
  </si>
  <si>
    <t>Presupuesto Original Anual</t>
  </si>
  <si>
    <t>Porcentaje del total captado respecto del programado al periodo
(H) = (F/B)*100</t>
  </si>
  <si>
    <t>Porcentaje del total captado respecto del modificado anual
(I) = (F/A)*100</t>
  </si>
  <si>
    <t xml:space="preserve">(Menor) o Mayor gasto en relación con lo programado al periodo
</t>
  </si>
  <si>
    <t>Presupuesto Ejercido y Presupuesto Devengado</t>
  </si>
  <si>
    <t>Operaciones ajenas netas</t>
  </si>
  <si>
    <t>Disponibilidad final</t>
  </si>
  <si>
    <t>Enteros TESOFE</t>
  </si>
  <si>
    <t xml:space="preserve">(Menor) o Mayor capatación en relación con lo programado al periodo
</t>
  </si>
  <si>
    <t>% variación Programado y captado</t>
  </si>
  <si>
    <t>% variación Programado y ejercido</t>
  </si>
  <si>
    <t>Captado por la operación del ejercicio 
(D)</t>
  </si>
  <si>
    <t>Ejercido por la operación del ejercicio 
(D)</t>
  </si>
  <si>
    <t>Propios</t>
  </si>
  <si>
    <t>Fiscales</t>
  </si>
  <si>
    <t>total</t>
  </si>
  <si>
    <t>3000</t>
  </si>
  <si>
    <t>4000</t>
  </si>
  <si>
    <t>SubTotal</t>
  </si>
  <si>
    <t>Total</t>
  </si>
  <si>
    <t>El Colegio de la Frontera Sur</t>
  </si>
  <si>
    <r>
      <t>EXPLICACION A LAS VARIACIONES</t>
    </r>
    <r>
      <rPr>
        <sz val="11"/>
        <rFont val="Montserrat"/>
      </rPr>
      <t>:</t>
    </r>
  </si>
  <si>
    <t>Enero-Dic 2021</t>
  </si>
  <si>
    <t>Cifras al 31 de diciembre de 2021</t>
  </si>
  <si>
    <t>Cifras al 31 de  diciembre de 2021.</t>
  </si>
  <si>
    <t xml:space="preserve">ECOSUR tuvo en el periodo enero – diciembre 2021 un presupuesto programado de 409,155.8 miles de pesos, distribuido en 366,812.6 miles de pesos de recursos fiscales (89.65%) y 42,343.2 miles de pesos de recursos propios (10.35%). El presupuesto de recursos fiscales programado al periodo fue ministrado en un 100.00% y en recursos propios el ingreso captado fue del 57.73% en comparación con el programado (Tabla 2). El ingreso propio corresponde a proyectos de investigación, prestación de servicios de laboratorios, cursos de capacitación, entre otros. </t>
  </si>
  <si>
    <t xml:space="preserve">El presupuesto total ejercido en gasto corriente durante el periodo enero - diciembre 2021 ascendió a 385,099.0 miles de pesos, lo que representó 94.12% del presupuesto programado al mismo periodo. El presupuesto programado de recursos fiscales para el periodo enero – diciembre fue ejercido en un 100.00% y en lo correspondiente a recursos propios se ejerció en un 43.19% respecto al programado en el periodo. En consecuencia, se presentó un subejercicio presupuestal de 56.81%, respecto al aprobado en el periodo. </t>
  </si>
  <si>
    <t>El subejercicio se originó en recursos propios debido a que se limitaron los viajes nacionales e internacionales y las salidas a campo para el desarrollo de actividades de investigación y posgrado, atendiendo las recomendaciones del Gobierno Federal de mantener la "sana distancia" por la contingencia sanitaria del coronavirus (COVID-19). El personal ha trabajado de forma escalonada en las oficinas y el hogar, incrementado el trabajo a través del sistema de videoconferencias y reuniones virtuales; así también, las fuentes de financiamiento nacionales e internacionales redujeron las convocatorias para el financiamiento de proyectos de investigación.</t>
  </si>
  <si>
    <t>Captación de Ingresos del periodo enero – diciembre 2021.</t>
  </si>
  <si>
    <t>Ejercicio presupuestal del periodo enero –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</si>
</sst>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Montserrat"/>
    </font>
    <font>
      <b/>
      <sz val="18"/>
      <color indexed="10"/>
      <name val="Montserrat"/>
    </font>
    <font>
      <b/>
      <sz val="12"/>
      <name val="Montserrat"/>
    </font>
    <font>
      <b/>
      <sz val="12"/>
      <color theme="0"/>
      <name val="Montserrat"/>
    </font>
    <font>
      <sz val="10"/>
      <color indexed="51"/>
      <name val="Montserrat"/>
    </font>
    <font>
      <b/>
      <sz val="10"/>
      <color theme="0"/>
      <name val="Montserrat"/>
    </font>
    <font>
      <b/>
      <sz val="8"/>
      <name val="Montserrat"/>
    </font>
    <font>
      <sz val="8"/>
      <name val="Montserrat"/>
    </font>
    <font>
      <sz val="7"/>
      <name val="Montserrat"/>
    </font>
    <font>
      <sz val="8"/>
      <color indexed="39"/>
      <name val="Montserrat"/>
    </font>
    <font>
      <sz val="6"/>
      <name val="Montserrat"/>
    </font>
    <font>
      <sz val="8"/>
      <color indexed="12"/>
      <name val="Montserrat"/>
    </font>
    <font>
      <sz val="9"/>
      <name val="Montserrat"/>
    </font>
    <font>
      <b/>
      <sz val="9"/>
      <name val="Montserrat"/>
    </font>
    <font>
      <b/>
      <sz val="9"/>
      <color indexed="39"/>
      <name val="Montserrat"/>
    </font>
    <font>
      <b/>
      <sz val="10"/>
      <color indexed="39"/>
      <name val="Montserrat"/>
    </font>
    <font>
      <b/>
      <sz val="10"/>
      <name val="Montserrat"/>
    </font>
    <font>
      <b/>
      <sz val="8"/>
      <color indexed="39"/>
      <name val="Montserrat"/>
    </font>
    <font>
      <u/>
      <sz val="10"/>
      <name val="Montserrat"/>
    </font>
    <font>
      <sz val="11"/>
      <name val="Montserrat"/>
    </font>
    <font>
      <b/>
      <sz val="11"/>
      <name val="Montserrat"/>
    </font>
    <font>
      <b/>
      <sz val="11"/>
      <color theme="1"/>
      <name val="Montserrat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4" fillId="3" borderId="1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center"/>
    </xf>
    <xf numFmtId="0" fontId="6" fillId="0" borderId="0" xfId="0" applyFont="1"/>
    <xf numFmtId="166" fontId="8" fillId="0" borderId="0" xfId="1" applyNumberFormat="1" applyFont="1" applyBorder="1"/>
    <xf numFmtId="166" fontId="9" fillId="0" borderId="0" xfId="1" applyNumberFormat="1" applyFont="1" applyBorder="1"/>
    <xf numFmtId="0" fontId="2" fillId="0" borderId="0" xfId="0" applyFont="1" applyFill="1" applyAlignment="1">
      <alignment vertical="center"/>
    </xf>
    <xf numFmtId="166" fontId="11" fillId="0" borderId="0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>
      <alignment vertical="center"/>
    </xf>
    <xf numFmtId="0" fontId="14" fillId="0" borderId="0" xfId="0" applyFont="1" applyFill="1"/>
    <xf numFmtId="167" fontId="14" fillId="0" borderId="15" xfId="1" applyNumberFormat="1" applyFont="1" applyFill="1" applyBorder="1" applyAlignment="1">
      <alignment horizontal="center"/>
    </xf>
    <xf numFmtId="10" fontId="15" fillId="4" borderId="20" xfId="2" applyNumberFormat="1" applyFont="1" applyFill="1" applyBorder="1" applyAlignment="1">
      <alignment horizontal="center"/>
    </xf>
    <xf numFmtId="10" fontId="14" fillId="0" borderId="0" xfId="2" applyNumberFormat="1" applyFont="1" applyFill="1" applyBorder="1"/>
    <xf numFmtId="166" fontId="14" fillId="0" borderId="0" xfId="1" applyNumberFormat="1" applyFont="1" applyFill="1" applyBorder="1"/>
    <xf numFmtId="167" fontId="14" fillId="0" borderId="7" xfId="1" applyNumberFormat="1" applyFont="1" applyFill="1" applyBorder="1" applyAlignment="1">
      <alignment horizontal="center"/>
    </xf>
    <xf numFmtId="167" fontId="14" fillId="0" borderId="2" xfId="1" applyNumberFormat="1" applyFont="1" applyFill="1" applyBorder="1"/>
    <xf numFmtId="167" fontId="14" fillId="4" borderId="2" xfId="1" applyNumberFormat="1" applyFont="1" applyFill="1" applyBorder="1"/>
    <xf numFmtId="10" fontId="14" fillId="0" borderId="2" xfId="2" applyNumberFormat="1" applyFont="1" applyFill="1" applyBorder="1"/>
    <xf numFmtId="10" fontId="15" fillId="0" borderId="2" xfId="2" applyNumberFormat="1" applyFont="1" applyFill="1" applyBorder="1" applyAlignment="1">
      <alignment horizontal="center"/>
    </xf>
    <xf numFmtId="10" fontId="15" fillId="0" borderId="3" xfId="2" applyNumberFormat="1" applyFont="1" applyFill="1" applyBorder="1" applyAlignment="1">
      <alignment horizontal="center"/>
    </xf>
    <xf numFmtId="167" fontId="14" fillId="0" borderId="0" xfId="0" applyNumberFormat="1" applyFont="1" applyFill="1" applyAlignment="1">
      <alignment vertical="center"/>
    </xf>
    <xf numFmtId="167" fontId="16" fillId="0" borderId="16" xfId="1" applyNumberFormat="1" applyFont="1" applyFill="1" applyBorder="1" applyAlignment="1">
      <alignment horizontal="center" vertical="center"/>
    </xf>
    <xf numFmtId="167" fontId="16" fillId="0" borderId="5" xfId="1" applyNumberFormat="1" applyFont="1" applyFill="1" applyBorder="1" applyAlignment="1">
      <alignment horizontal="right" vertical="center"/>
    </xf>
    <xf numFmtId="167" fontId="16" fillId="4" borderId="5" xfId="1" applyNumberFormat="1" applyFont="1" applyFill="1" applyBorder="1" applyAlignment="1">
      <alignment horizontal="right" vertical="center"/>
    </xf>
    <xf numFmtId="10" fontId="16" fillId="0" borderId="5" xfId="2" applyNumberFormat="1" applyFont="1" applyFill="1" applyBorder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10" fontId="15" fillId="0" borderId="5" xfId="2" applyNumberFormat="1" applyFont="1" applyFill="1" applyBorder="1" applyAlignment="1">
      <alignment horizontal="center" vertical="center"/>
    </xf>
    <xf numFmtId="10" fontId="15" fillId="0" borderId="6" xfId="2" applyNumberFormat="1" applyFont="1" applyFill="1" applyBorder="1" applyAlignment="1">
      <alignment horizontal="center" vertical="center"/>
    </xf>
    <xf numFmtId="10" fontId="14" fillId="0" borderId="0" xfId="2" applyNumberFormat="1" applyFont="1" applyFill="1" applyBorder="1" applyAlignment="1">
      <alignment vertical="center"/>
    </xf>
    <xf numFmtId="167" fontId="16" fillId="0" borderId="0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66" fontId="11" fillId="0" borderId="0" xfId="1" applyNumberFormat="1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66" fontId="9" fillId="0" borderId="0" xfId="1" applyNumberFormat="1" applyFont="1" applyBorder="1" applyAlignment="1">
      <alignment vertical="center"/>
    </xf>
    <xf numFmtId="49" fontId="14" fillId="0" borderId="7" xfId="1" applyNumberFormat="1" applyFont="1" applyFill="1" applyBorder="1" applyAlignment="1">
      <alignment horizontal="center"/>
    </xf>
    <xf numFmtId="165" fontId="14" fillId="0" borderId="4" xfId="1" applyNumberFormat="1" applyFont="1" applyFill="1" applyBorder="1" applyAlignment="1">
      <alignment horizontal="right"/>
    </xf>
    <xf numFmtId="167" fontId="14" fillId="0" borderId="2" xfId="1" applyNumberFormat="1" applyFont="1" applyFill="1" applyBorder="1" applyAlignment="1">
      <alignment horizontal="center"/>
    </xf>
    <xf numFmtId="167" fontId="16" fillId="4" borderId="2" xfId="1" applyNumberFormat="1" applyFont="1" applyFill="1" applyBorder="1" applyAlignment="1">
      <alignment horizontal="right"/>
    </xf>
    <xf numFmtId="167" fontId="14" fillId="0" borderId="2" xfId="1" applyNumberFormat="1" applyFont="1" applyFill="1" applyBorder="1" applyAlignment="1">
      <alignment horizontal="right"/>
    </xf>
    <xf numFmtId="0" fontId="14" fillId="0" borderId="0" xfId="0" applyFont="1" applyFill="1" applyAlignment="1">
      <alignment vertical="center"/>
    </xf>
    <xf numFmtId="167" fontId="16" fillId="0" borderId="7" xfId="1" applyNumberFormat="1" applyFont="1" applyFill="1" applyBorder="1" applyAlignment="1">
      <alignment horizontal="center" vertical="center"/>
    </xf>
    <xf numFmtId="167" fontId="16" fillId="0" borderId="2" xfId="1" applyNumberFormat="1" applyFont="1" applyFill="1" applyBorder="1" applyAlignment="1">
      <alignment horizontal="right" vertical="center"/>
    </xf>
    <xf numFmtId="167" fontId="16" fillId="4" borderId="2" xfId="1" applyNumberFormat="1" applyFont="1" applyFill="1" applyBorder="1" applyAlignment="1">
      <alignment horizontal="right" vertical="center"/>
    </xf>
    <xf numFmtId="10" fontId="16" fillId="0" borderId="2" xfId="2" applyNumberFormat="1" applyFont="1" applyFill="1" applyBorder="1" applyAlignment="1">
      <alignment horizontal="right" vertical="center"/>
    </xf>
    <xf numFmtId="167" fontId="14" fillId="0" borderId="2" xfId="1" applyNumberFormat="1" applyFont="1" applyFill="1" applyBorder="1" applyAlignment="1">
      <alignment horizontal="right" vertical="center"/>
    </xf>
    <xf numFmtId="10" fontId="15" fillId="0" borderId="2" xfId="2" applyNumberFormat="1" applyFont="1" applyFill="1" applyBorder="1" applyAlignment="1">
      <alignment horizontal="center" vertical="center"/>
    </xf>
    <xf numFmtId="10" fontId="15" fillId="0" borderId="3" xfId="2" applyNumberFormat="1" applyFont="1" applyFill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right" vertical="center"/>
    </xf>
    <xf numFmtId="167" fontId="17" fillId="0" borderId="17" xfId="1" applyNumberFormat="1" applyFont="1" applyFill="1" applyBorder="1" applyAlignment="1">
      <alignment horizontal="center" vertical="center"/>
    </xf>
    <xf numFmtId="167" fontId="17" fillId="0" borderId="8" xfId="1" applyNumberFormat="1" applyFont="1" applyFill="1" applyBorder="1" applyAlignment="1">
      <alignment horizontal="right" vertical="center"/>
    </xf>
    <xf numFmtId="167" fontId="17" fillId="4" borderId="8" xfId="1" applyNumberFormat="1" applyFont="1" applyFill="1" applyBorder="1" applyAlignment="1">
      <alignment horizontal="right" vertical="center"/>
    </xf>
    <xf numFmtId="10" fontId="17" fillId="0" borderId="8" xfId="2" applyNumberFormat="1" applyFont="1" applyFill="1" applyBorder="1" applyAlignment="1">
      <alignment horizontal="right" vertical="center"/>
    </xf>
    <xf numFmtId="10" fontId="18" fillId="0" borderId="8" xfId="2" applyNumberFormat="1" applyFont="1" applyFill="1" applyBorder="1" applyAlignment="1">
      <alignment horizontal="center" vertical="center"/>
    </xf>
    <xf numFmtId="10" fontId="15" fillId="4" borderId="8" xfId="2" applyNumberFormat="1" applyFont="1" applyFill="1" applyBorder="1" applyAlignment="1">
      <alignment horizontal="center"/>
    </xf>
    <xf numFmtId="10" fontId="18" fillId="0" borderId="9" xfId="2" applyNumberFormat="1" applyFont="1" applyFill="1" applyBorder="1" applyAlignment="1">
      <alignment horizontal="center" vertical="center"/>
    </xf>
    <xf numFmtId="10" fontId="2" fillId="0" borderId="0" xfId="2" applyNumberFormat="1" applyFont="1" applyFill="1" applyBorder="1"/>
    <xf numFmtId="166" fontId="17" fillId="0" borderId="0" xfId="1" applyNumberFormat="1" applyFont="1" applyFill="1" applyBorder="1" applyAlignment="1">
      <alignment horizontal="right" vertical="center"/>
    </xf>
    <xf numFmtId="167" fontId="17" fillId="0" borderId="0" xfId="1" applyNumberFormat="1" applyFont="1" applyFill="1" applyBorder="1" applyAlignment="1">
      <alignment horizontal="center" vertical="center"/>
    </xf>
    <xf numFmtId="167" fontId="17" fillId="0" borderId="0" xfId="1" applyNumberFormat="1" applyFont="1" applyFill="1" applyBorder="1" applyAlignment="1">
      <alignment horizontal="right" vertical="center"/>
    </xf>
    <xf numFmtId="10" fontId="18" fillId="0" borderId="0" xfId="2" applyNumberFormat="1" applyFont="1" applyFill="1" applyBorder="1" applyAlignment="1">
      <alignment horizontal="center" vertical="center"/>
    </xf>
    <xf numFmtId="167" fontId="19" fillId="0" borderId="12" xfId="1" applyNumberFormat="1" applyFont="1" applyBorder="1" applyAlignment="1">
      <alignment horizontal="center" wrapText="1"/>
    </xf>
    <xf numFmtId="167" fontId="17" fillId="0" borderId="13" xfId="1" applyNumberFormat="1" applyFont="1" applyFill="1" applyBorder="1" applyAlignment="1">
      <alignment horizontal="right" vertical="center"/>
    </xf>
    <xf numFmtId="167" fontId="17" fillId="0" borderId="14" xfId="1" applyNumberFormat="1" applyFont="1" applyFill="1" applyBorder="1" applyAlignment="1">
      <alignment horizontal="right" vertical="center"/>
    </xf>
    <xf numFmtId="167" fontId="19" fillId="0" borderId="0" xfId="1" applyNumberFormat="1" applyFont="1" applyBorder="1"/>
    <xf numFmtId="166" fontId="19" fillId="0" borderId="0" xfId="1" applyNumberFormat="1" applyFont="1" applyBorder="1" applyAlignment="1">
      <alignment horizontal="right"/>
    </xf>
    <xf numFmtId="9" fontId="8" fillId="0" borderId="0" xfId="1" applyNumberFormat="1" applyFont="1" applyBorder="1"/>
    <xf numFmtId="167" fontId="19" fillId="0" borderId="0" xfId="1" applyNumberFormat="1" applyFont="1" applyBorder="1" applyAlignment="1">
      <alignment horizontal="center" wrapText="1"/>
    </xf>
    <xf numFmtId="3" fontId="2" fillId="0" borderId="0" xfId="0" applyNumberFormat="1" applyFont="1"/>
    <xf numFmtId="0" fontId="2" fillId="0" borderId="22" xfId="0" applyFont="1" applyBorder="1"/>
    <xf numFmtId="3" fontId="20" fillId="0" borderId="22" xfId="0" applyNumberFormat="1" applyFont="1" applyBorder="1"/>
    <xf numFmtId="0" fontId="2" fillId="0" borderId="23" xfId="0" applyFont="1" applyBorder="1"/>
    <xf numFmtId="0" fontId="2" fillId="0" borderId="18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9" xfId="0" applyFont="1" applyBorder="1"/>
    <xf numFmtId="0" fontId="2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3" fontId="20" fillId="0" borderId="0" xfId="0" applyNumberFormat="1" applyFont="1"/>
    <xf numFmtId="3" fontId="2" fillId="0" borderId="0" xfId="0" applyNumberFormat="1" applyFont="1" applyFill="1"/>
    <xf numFmtId="10" fontId="16" fillId="5" borderId="2" xfId="1" applyNumberFormat="1" applyFont="1" applyFill="1" applyBorder="1" applyAlignment="1">
      <alignment horizontal="center" vertical="center"/>
    </xf>
    <xf numFmtId="10" fontId="16" fillId="0" borderId="2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0" fontId="15" fillId="4" borderId="2" xfId="2" applyNumberFormat="1" applyFont="1" applyFill="1" applyBorder="1" applyAlignment="1">
      <alignment horizontal="center"/>
    </xf>
    <xf numFmtId="10" fontId="15" fillId="4" borderId="10" xfId="2" applyNumberFormat="1" applyFont="1" applyFill="1" applyBorder="1" applyAlignment="1">
      <alignment horizontal="center"/>
    </xf>
    <xf numFmtId="167" fontId="15" fillId="0" borderId="5" xfId="1" applyNumberFormat="1" applyFont="1" applyFill="1" applyBorder="1" applyAlignment="1">
      <alignment horizontal="right" vertical="center"/>
    </xf>
    <xf numFmtId="167" fontId="15" fillId="4" borderId="10" xfId="1" applyNumberFormat="1" applyFont="1" applyFill="1" applyBorder="1" applyAlignment="1">
      <alignment horizontal="right"/>
    </xf>
    <xf numFmtId="10" fontId="15" fillId="0" borderId="5" xfId="2" applyNumberFormat="1" applyFont="1" applyFill="1" applyBorder="1" applyAlignment="1">
      <alignment horizontal="right" vertical="center"/>
    </xf>
    <xf numFmtId="10" fontId="15" fillId="5" borderId="2" xfId="1" applyNumberFormat="1" applyFont="1" applyFill="1" applyBorder="1" applyAlignment="1">
      <alignment horizontal="center" vertical="center"/>
    </xf>
    <xf numFmtId="167" fontId="15" fillId="4" borderId="5" xfId="1" applyNumberFormat="1" applyFont="1" applyFill="1" applyBorder="1" applyAlignment="1">
      <alignment horizontal="right" vertical="center"/>
    </xf>
    <xf numFmtId="3" fontId="20" fillId="0" borderId="24" xfId="0" applyNumberFormat="1" applyFont="1" applyBorder="1"/>
    <xf numFmtId="0" fontId="22" fillId="0" borderId="26" xfId="0" applyFont="1" applyBorder="1"/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21" fillId="0" borderId="19" xfId="0" applyFont="1" applyBorder="1" applyAlignment="1">
      <alignment horizontal="left" wrapText="1"/>
    </xf>
    <xf numFmtId="0" fontId="3" fillId="3" borderId="26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7" fillId="7" borderId="31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23" fillId="8" borderId="18" xfId="0" applyFont="1" applyFill="1" applyBorder="1" applyAlignment="1">
      <alignment horizontal="left" vertical="top"/>
    </xf>
    <xf numFmtId="0" fontId="23" fillId="8" borderId="0" xfId="0" applyFont="1" applyFill="1" applyBorder="1" applyAlignment="1">
      <alignment horizontal="left" vertical="top"/>
    </xf>
    <xf numFmtId="0" fontId="23" fillId="8" borderId="19" xfId="0" applyFont="1" applyFill="1" applyBorder="1" applyAlignment="1">
      <alignment horizontal="left" vertical="top"/>
    </xf>
    <xf numFmtId="10" fontId="14" fillId="5" borderId="2" xfId="1" applyNumberFormat="1" applyFont="1" applyFill="1" applyBorder="1" applyAlignment="1">
      <alignment horizontal="center"/>
    </xf>
    <xf numFmtId="10" fontId="14" fillId="5" borderId="10" xfId="1" applyNumberFormat="1" applyFont="1" applyFill="1" applyBorder="1" applyAlignment="1">
      <alignment horizontal="center"/>
    </xf>
    <xf numFmtId="10" fontId="16" fillId="5" borderId="8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3"/>
  <sheetViews>
    <sheetView tabSelected="1" topLeftCell="A5" zoomScale="86" zoomScaleNormal="86" workbookViewId="0">
      <selection activeCell="B2" sqref="B2:N31"/>
    </sheetView>
  </sheetViews>
  <sheetFormatPr baseColWidth="10" defaultRowHeight="15" x14ac:dyDescent="0.3"/>
  <cols>
    <col min="1" max="1" width="4.7109375" style="1" customWidth="1"/>
    <col min="2" max="3" width="15.42578125" style="1" customWidth="1"/>
    <col min="4" max="4" width="16.28515625" style="1" customWidth="1"/>
    <col min="5" max="5" width="15.7109375" style="1" customWidth="1"/>
    <col min="6" max="6" width="12.7109375" style="1" hidden="1" customWidth="1"/>
    <col min="7" max="8" width="17.5703125" style="1" customWidth="1"/>
    <col min="9" max="9" width="15.7109375" style="1" customWidth="1"/>
    <col min="10" max="10" width="15" style="1" customWidth="1"/>
    <col min="11" max="11" width="15.7109375" style="1" customWidth="1"/>
    <col min="12" max="12" width="18.85546875" style="1" customWidth="1"/>
    <col min="13" max="13" width="20" style="1" customWidth="1"/>
    <col min="14" max="14" width="20.5703125" style="1" customWidth="1"/>
    <col min="15" max="15" width="8.85546875" style="1" customWidth="1"/>
    <col min="16" max="16384" width="11.42578125" style="1"/>
  </cols>
  <sheetData>
    <row r="1" spans="2:16" ht="15.75" thickBot="1" x14ac:dyDescent="0.35"/>
    <row r="2" spans="2:16" ht="27.75" x14ac:dyDescent="0.5">
      <c r="B2" s="111" t="s">
        <v>37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3"/>
    </row>
    <row r="3" spans="2:16" ht="18.75" x14ac:dyDescent="0.35">
      <c r="B3" s="2"/>
      <c r="C3" s="3"/>
      <c r="D3" s="3"/>
      <c r="E3" s="3"/>
      <c r="F3" s="4" t="s">
        <v>21</v>
      </c>
      <c r="G3" s="3"/>
      <c r="H3" s="3"/>
      <c r="I3" s="3"/>
      <c r="J3" s="3"/>
      <c r="K3" s="3"/>
      <c r="L3" s="3"/>
      <c r="M3" s="3"/>
      <c r="N3" s="5"/>
    </row>
    <row r="4" spans="2:16" ht="18.75" x14ac:dyDescent="0.35">
      <c r="B4" s="114" t="s">
        <v>39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6"/>
      <c r="O4" s="6"/>
    </row>
    <row r="5" spans="2:16" ht="19.5" thickBot="1" x14ac:dyDescent="0.4">
      <c r="B5" s="114" t="s">
        <v>1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6"/>
      <c r="O5" s="6"/>
    </row>
    <row r="6" spans="2:16" ht="22.5" customHeight="1" thickBot="1" x14ac:dyDescent="0.35">
      <c r="B6" s="117" t="s">
        <v>2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9"/>
      <c r="O6" s="7"/>
      <c r="P6" s="8"/>
    </row>
    <row r="7" spans="2:16" s="9" customFormat="1" ht="24.75" customHeight="1" x14ac:dyDescent="0.2">
      <c r="B7" s="122" t="s">
        <v>15</v>
      </c>
      <c r="C7" s="106" t="s">
        <v>17</v>
      </c>
      <c r="D7" s="106" t="s">
        <v>4</v>
      </c>
      <c r="E7" s="125" t="s">
        <v>40</v>
      </c>
      <c r="F7" s="126"/>
      <c r="G7" s="126"/>
      <c r="H7" s="126"/>
      <c r="I7" s="126"/>
      <c r="J7" s="126"/>
      <c r="K7" s="127"/>
      <c r="L7" s="104" t="s">
        <v>18</v>
      </c>
      <c r="M7" s="104" t="s">
        <v>25</v>
      </c>
      <c r="N7" s="102" t="s">
        <v>19</v>
      </c>
      <c r="O7" s="10"/>
      <c r="P7" s="10"/>
    </row>
    <row r="8" spans="2:16" s="9" customFormat="1" ht="55.5" customHeight="1" thickBot="1" x14ac:dyDescent="0.25">
      <c r="B8" s="128"/>
      <c r="C8" s="107"/>
      <c r="D8" s="107"/>
      <c r="E8" s="11" t="s">
        <v>7</v>
      </c>
      <c r="F8" s="12" t="s">
        <v>16</v>
      </c>
      <c r="G8" s="13" t="s">
        <v>28</v>
      </c>
      <c r="H8" s="14" t="s">
        <v>26</v>
      </c>
      <c r="I8" s="11" t="s">
        <v>9</v>
      </c>
      <c r="J8" s="11" t="s">
        <v>10</v>
      </c>
      <c r="K8" s="11" t="s">
        <v>11</v>
      </c>
      <c r="L8" s="105"/>
      <c r="M8" s="105"/>
      <c r="N8" s="103"/>
      <c r="O8" s="15"/>
      <c r="P8" s="15"/>
    </row>
    <row r="9" spans="2:16" s="16" customFormat="1" ht="21" customHeight="1" thickTop="1" x14ac:dyDescent="0.25">
      <c r="B9" s="17" t="s">
        <v>30</v>
      </c>
      <c r="C9" s="95">
        <v>42343.199999999997</v>
      </c>
      <c r="D9" s="95">
        <v>42343.199999999997</v>
      </c>
      <c r="E9" s="96">
        <v>42343.199999999997</v>
      </c>
      <c r="F9" s="97">
        <v>1</v>
      </c>
      <c r="G9" s="95">
        <v>24443.599999999999</v>
      </c>
      <c r="H9" s="98">
        <f>SUM(G9)/E9</f>
        <v>0.57727332842109236</v>
      </c>
      <c r="I9" s="95">
        <v>0</v>
      </c>
      <c r="J9" s="99">
        <f>+G9+I9</f>
        <v>24443.599999999999</v>
      </c>
      <c r="K9" s="95">
        <f>E9-J9</f>
        <v>17899.599999999999</v>
      </c>
      <c r="L9" s="33">
        <f>J9/E9</f>
        <v>0.57727332842109236</v>
      </c>
      <c r="M9" s="18">
        <f>SUM(J9)*100%/E9-1</f>
        <v>-0.42272667157890764</v>
      </c>
      <c r="N9" s="34">
        <f>J9/D9</f>
        <v>0.57727332842109236</v>
      </c>
      <c r="O9" s="19"/>
      <c r="P9" s="20"/>
    </row>
    <row r="10" spans="2:16" s="16" customFormat="1" ht="21" customHeight="1" x14ac:dyDescent="0.25">
      <c r="B10" s="21" t="s">
        <v>31</v>
      </c>
      <c r="C10" s="95">
        <v>371064.6</v>
      </c>
      <c r="D10" s="95">
        <v>366812.6</v>
      </c>
      <c r="E10" s="99">
        <v>366812.6</v>
      </c>
      <c r="F10" s="97">
        <v>1</v>
      </c>
      <c r="G10" s="95">
        <v>366812.6</v>
      </c>
      <c r="H10" s="98">
        <f>SUM(G10)/E10</f>
        <v>1</v>
      </c>
      <c r="I10" s="95">
        <v>0</v>
      </c>
      <c r="J10" s="99">
        <f>+G10+I10</f>
        <v>366812.6</v>
      </c>
      <c r="K10" s="95">
        <f>E10-J10</f>
        <v>0</v>
      </c>
      <c r="L10" s="33">
        <f>J10/E10</f>
        <v>1</v>
      </c>
      <c r="M10" s="18">
        <f>SUM(J10)*100%/E10-1</f>
        <v>0</v>
      </c>
      <c r="N10" s="34">
        <f>J10/D10</f>
        <v>1</v>
      </c>
      <c r="O10" s="19"/>
      <c r="P10" s="20"/>
    </row>
    <row r="11" spans="2:16" s="27" customFormat="1" ht="21" customHeight="1" thickBot="1" x14ac:dyDescent="0.3">
      <c r="B11" s="28" t="s">
        <v>32</v>
      </c>
      <c r="C11" s="29">
        <f>SUM(C9:C10)</f>
        <v>413407.8</v>
      </c>
      <c r="D11" s="29">
        <f>SUM(D9:D10)</f>
        <v>409155.8</v>
      </c>
      <c r="E11" s="30">
        <f>SUM(E9:E10)</f>
        <v>409155.8</v>
      </c>
      <c r="F11" s="31"/>
      <c r="G11" s="29">
        <f>SUM(G9:G10)</f>
        <v>391256.19999999995</v>
      </c>
      <c r="H11" s="89">
        <f>SUM(G11)/E11</f>
        <v>0.95625236156984694</v>
      </c>
      <c r="I11" s="29">
        <f>SUM(I9:I10)</f>
        <v>0</v>
      </c>
      <c r="J11" s="30">
        <f>SUM(J9:J10)</f>
        <v>391256.19999999995</v>
      </c>
      <c r="K11" s="32">
        <f>SUM(K9:K10)</f>
        <v>17899.599999999999</v>
      </c>
      <c r="L11" s="90">
        <f>J11/E11</f>
        <v>0.95625236156984694</v>
      </c>
      <c r="M11" s="18">
        <f>SUM(J11)*100%/E11-1</f>
        <v>-4.3747638430153057E-2</v>
      </c>
      <c r="N11" s="34">
        <f>J11/D11</f>
        <v>0.95625236156984694</v>
      </c>
      <c r="O11" s="35"/>
      <c r="P11" s="36"/>
    </row>
    <row r="12" spans="2:16" ht="22.5" customHeight="1" thickBot="1" x14ac:dyDescent="0.35">
      <c r="B12" s="117" t="s">
        <v>12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9"/>
      <c r="O12" s="7"/>
      <c r="P12" s="8"/>
    </row>
    <row r="13" spans="2:16" s="37" customFormat="1" ht="18.75" customHeight="1" x14ac:dyDescent="0.2">
      <c r="B13" s="122" t="s">
        <v>3</v>
      </c>
      <c r="C13" s="106" t="s">
        <v>17</v>
      </c>
      <c r="D13" s="106" t="s">
        <v>4</v>
      </c>
      <c r="E13" s="125" t="s">
        <v>41</v>
      </c>
      <c r="F13" s="126"/>
      <c r="G13" s="126"/>
      <c r="H13" s="126"/>
      <c r="I13" s="126"/>
      <c r="J13" s="126"/>
      <c r="K13" s="127"/>
      <c r="L13" s="104" t="s">
        <v>5</v>
      </c>
      <c r="M13" s="104" t="s">
        <v>20</v>
      </c>
      <c r="N13" s="102" t="s">
        <v>6</v>
      </c>
      <c r="O13" s="38"/>
      <c r="P13" s="38"/>
    </row>
    <row r="14" spans="2:16" s="37" customFormat="1" ht="55.5" customHeight="1" x14ac:dyDescent="0.2">
      <c r="B14" s="123"/>
      <c r="C14" s="124"/>
      <c r="D14" s="124"/>
      <c r="E14" s="39" t="s">
        <v>7</v>
      </c>
      <c r="F14" s="40" t="s">
        <v>8</v>
      </c>
      <c r="G14" s="41" t="s">
        <v>29</v>
      </c>
      <c r="H14" s="91" t="s">
        <v>27</v>
      </c>
      <c r="I14" s="92" t="s">
        <v>13</v>
      </c>
      <c r="J14" s="92" t="s">
        <v>14</v>
      </c>
      <c r="K14" s="92" t="s">
        <v>11</v>
      </c>
      <c r="L14" s="121"/>
      <c r="M14" s="121"/>
      <c r="N14" s="120"/>
      <c r="O14" s="42"/>
      <c r="P14" s="42"/>
    </row>
    <row r="15" spans="2:16" s="16" customFormat="1" ht="21" customHeight="1" x14ac:dyDescent="0.25">
      <c r="B15" s="43">
        <v>1000</v>
      </c>
      <c r="C15" s="44">
        <v>326897.5</v>
      </c>
      <c r="D15" s="45">
        <v>325458.3</v>
      </c>
      <c r="E15" s="23">
        <v>325458.3</v>
      </c>
      <c r="F15" s="24">
        <v>0.70058010023702322</v>
      </c>
      <c r="G15" s="22">
        <v>316489.09999999998</v>
      </c>
      <c r="H15" s="132">
        <f>SUM(G15)/E15</f>
        <v>0.97244132351210577</v>
      </c>
      <c r="I15" s="22">
        <v>0</v>
      </c>
      <c r="J15" s="46">
        <f>+G15+I15</f>
        <v>316489.09999999998</v>
      </c>
      <c r="K15" s="47">
        <f t="shared" ref="K15:K23" si="0">E15-J15</f>
        <v>8969.2000000000116</v>
      </c>
      <c r="L15" s="25">
        <f>J15/E15</f>
        <v>0.97244132351210577</v>
      </c>
      <c r="M15" s="93">
        <f>SUM(J15)*100%/E15-1</f>
        <v>-2.7558676487894229E-2</v>
      </c>
      <c r="N15" s="26">
        <f>J15/D15</f>
        <v>0.97244132351210577</v>
      </c>
      <c r="O15" s="19"/>
      <c r="P15" s="20"/>
    </row>
    <row r="16" spans="2:16" s="16" customFormat="1" ht="21" customHeight="1" x14ac:dyDescent="0.25">
      <c r="B16" s="43">
        <v>2000</v>
      </c>
      <c r="C16" s="44">
        <v>11648.099999999999</v>
      </c>
      <c r="D16" s="22">
        <v>13811.099999999999</v>
      </c>
      <c r="E16" s="23">
        <v>13811.099999999999</v>
      </c>
      <c r="F16" s="24">
        <v>0.77168728198273262</v>
      </c>
      <c r="G16" s="22">
        <v>11084.5</v>
      </c>
      <c r="H16" s="133">
        <f>SUM(G16)/E16</f>
        <v>0.80257908493892605</v>
      </c>
      <c r="I16" s="22">
        <v>0</v>
      </c>
      <c r="J16" s="46">
        <f t="shared" ref="J16:J22" si="1">+G16+I16</f>
        <v>11084.5</v>
      </c>
      <c r="K16" s="47">
        <f t="shared" si="0"/>
        <v>2726.5999999999985</v>
      </c>
      <c r="L16" s="25">
        <f>J16/E16</f>
        <v>0.80257908493892605</v>
      </c>
      <c r="M16" s="94">
        <f>SUM(J16)*100%/E16-1</f>
        <v>-0.19742091506107395</v>
      </c>
      <c r="N16" s="26">
        <f>J16/D16</f>
        <v>0.80257908493892605</v>
      </c>
      <c r="O16" s="19"/>
      <c r="P16" s="20"/>
    </row>
    <row r="17" spans="2:16" s="16" customFormat="1" ht="21" customHeight="1" x14ac:dyDescent="0.25">
      <c r="B17" s="43" t="s">
        <v>33</v>
      </c>
      <c r="C17" s="44">
        <v>67564.3</v>
      </c>
      <c r="D17" s="22">
        <v>62442.7</v>
      </c>
      <c r="E17" s="23">
        <v>62442.7</v>
      </c>
      <c r="F17" s="24">
        <v>0.76471093213460695</v>
      </c>
      <c r="G17" s="22">
        <v>52098.5</v>
      </c>
      <c r="H17" s="133">
        <f>SUM(G17)/E17</f>
        <v>0.83434092375890223</v>
      </c>
      <c r="I17" s="22">
        <v>0</v>
      </c>
      <c r="J17" s="46">
        <f t="shared" si="1"/>
        <v>52098.5</v>
      </c>
      <c r="K17" s="47">
        <f t="shared" si="0"/>
        <v>10344.199999999997</v>
      </c>
      <c r="L17" s="25">
        <f>J17/E17</f>
        <v>0.83434092375890223</v>
      </c>
      <c r="M17" s="18">
        <f>SUM(J17)*100%/E17-1</f>
        <v>-0.16565907624109777</v>
      </c>
      <c r="N17" s="26">
        <f>J17/D17</f>
        <v>0.83434092375890223</v>
      </c>
      <c r="O17" s="19"/>
      <c r="P17" s="20"/>
    </row>
    <row r="18" spans="2:16" s="16" customFormat="1" ht="21" customHeight="1" x14ac:dyDescent="0.25">
      <c r="B18" s="43" t="s">
        <v>34</v>
      </c>
      <c r="C18" s="44">
        <v>7297.9</v>
      </c>
      <c r="D18" s="22">
        <v>7443.7</v>
      </c>
      <c r="E18" s="23">
        <v>7443.7</v>
      </c>
      <c r="F18" s="24">
        <v>0.76123032554501913</v>
      </c>
      <c r="G18" s="22">
        <v>5426.9</v>
      </c>
      <c r="H18" s="133">
        <f>SUM(G18)/E18</f>
        <v>0.72905947311149022</v>
      </c>
      <c r="I18" s="22">
        <v>0</v>
      </c>
      <c r="J18" s="46">
        <f>+G18+I18</f>
        <v>5426.9</v>
      </c>
      <c r="K18" s="47">
        <f t="shared" si="0"/>
        <v>2016.8000000000002</v>
      </c>
      <c r="L18" s="25">
        <f>J18/E18</f>
        <v>0.72905947311149022</v>
      </c>
      <c r="M18" s="18">
        <f>SUM(J18)*100%/E18-1</f>
        <v>-0.27094052688850978</v>
      </c>
      <c r="N18" s="26">
        <f>J18/D18</f>
        <v>0.72905947311149022</v>
      </c>
      <c r="O18" s="19"/>
      <c r="P18" s="20"/>
    </row>
    <row r="19" spans="2:16" s="48" customFormat="1" ht="21" customHeight="1" x14ac:dyDescent="0.25">
      <c r="B19" s="49" t="s">
        <v>35</v>
      </c>
      <c r="C19" s="50">
        <f>C15+C16+C17+C18</f>
        <v>413407.8</v>
      </c>
      <c r="D19" s="50">
        <f>D15+D16+D17+D18</f>
        <v>409155.8</v>
      </c>
      <c r="E19" s="51">
        <f>E15+E16+E17+E18</f>
        <v>409155.8</v>
      </c>
      <c r="F19" s="52">
        <f>E19/D19</f>
        <v>1</v>
      </c>
      <c r="G19" s="50">
        <f>G15+G16+G17+G18</f>
        <v>385099</v>
      </c>
      <c r="H19" s="89">
        <f>SUM(G19)/E19</f>
        <v>0.94120381527036889</v>
      </c>
      <c r="I19" s="50">
        <f>I15+I16+I17+I18</f>
        <v>0</v>
      </c>
      <c r="J19" s="51">
        <f>J15+J16+J17+J18</f>
        <v>385099</v>
      </c>
      <c r="K19" s="53">
        <f t="shared" si="0"/>
        <v>24056.799999999988</v>
      </c>
      <c r="L19" s="54">
        <f>J19/E19</f>
        <v>0.94120381527036889</v>
      </c>
      <c r="M19" s="18">
        <f>SUM(J19)*100%/E19-1</f>
        <v>-5.8796184729631107E-2</v>
      </c>
      <c r="N19" s="55">
        <f>J19/D19</f>
        <v>0.94120381527036889</v>
      </c>
      <c r="O19" s="19"/>
      <c r="P19" s="56"/>
    </row>
    <row r="20" spans="2:16" s="16" customFormat="1" ht="21" customHeight="1" x14ac:dyDescent="0.25">
      <c r="B20" s="43">
        <v>5000</v>
      </c>
      <c r="C20" s="22">
        <v>0</v>
      </c>
      <c r="D20" s="22">
        <v>0</v>
      </c>
      <c r="E20" s="23">
        <v>0</v>
      </c>
      <c r="F20" s="24" t="e">
        <f>+#REF!+F8</f>
        <v>#REF!</v>
      </c>
      <c r="G20" s="22">
        <v>0</v>
      </c>
      <c r="H20" s="133">
        <v>0</v>
      </c>
      <c r="I20" s="22">
        <v>0</v>
      </c>
      <c r="J20" s="46">
        <f t="shared" si="1"/>
        <v>0</v>
      </c>
      <c r="K20" s="47">
        <f t="shared" si="0"/>
        <v>0</v>
      </c>
      <c r="L20" s="25">
        <v>0</v>
      </c>
      <c r="M20" s="18">
        <v>0</v>
      </c>
      <c r="N20" s="26">
        <v>0</v>
      </c>
      <c r="O20" s="19"/>
      <c r="P20" s="20"/>
    </row>
    <row r="21" spans="2:16" s="16" customFormat="1" ht="21" customHeight="1" x14ac:dyDescent="0.25">
      <c r="B21" s="43">
        <v>6000</v>
      </c>
      <c r="C21" s="22">
        <v>0</v>
      </c>
      <c r="D21" s="22">
        <v>0</v>
      </c>
      <c r="E21" s="23">
        <v>0</v>
      </c>
      <c r="F21" s="24" t="e">
        <f>+#REF!+F9</f>
        <v>#REF!</v>
      </c>
      <c r="G21" s="22">
        <v>0</v>
      </c>
      <c r="H21" s="133">
        <v>0</v>
      </c>
      <c r="I21" s="22">
        <f>+I1+I9</f>
        <v>0</v>
      </c>
      <c r="J21" s="46">
        <f t="shared" si="1"/>
        <v>0</v>
      </c>
      <c r="K21" s="47">
        <f t="shared" si="0"/>
        <v>0</v>
      </c>
      <c r="L21" s="25">
        <v>0</v>
      </c>
      <c r="M21" s="18">
        <v>0</v>
      </c>
      <c r="N21" s="26">
        <v>0</v>
      </c>
      <c r="O21" s="19"/>
      <c r="P21" s="20"/>
    </row>
    <row r="22" spans="2:16" s="48" customFormat="1" ht="21" customHeight="1" x14ac:dyDescent="0.25">
      <c r="B22" s="49" t="s">
        <v>35</v>
      </c>
      <c r="C22" s="50">
        <f>+C20+C21</f>
        <v>0</v>
      </c>
      <c r="D22" s="50">
        <f>+D20+D21</f>
        <v>0</v>
      </c>
      <c r="E22" s="51">
        <f>+E20+E21</f>
        <v>0</v>
      </c>
      <c r="F22" s="52" t="e">
        <f>E22/D22</f>
        <v>#DIV/0!</v>
      </c>
      <c r="G22" s="50">
        <f>+G20+G21</f>
        <v>0</v>
      </c>
      <c r="H22" s="89">
        <v>0</v>
      </c>
      <c r="I22" s="50">
        <f>+I20+I21</f>
        <v>0</v>
      </c>
      <c r="J22" s="51">
        <f t="shared" si="1"/>
        <v>0</v>
      </c>
      <c r="K22" s="53">
        <f t="shared" si="0"/>
        <v>0</v>
      </c>
      <c r="L22" s="54">
        <v>0</v>
      </c>
      <c r="M22" s="18">
        <v>0</v>
      </c>
      <c r="N22" s="55">
        <v>0</v>
      </c>
      <c r="O22" s="19"/>
      <c r="P22" s="56"/>
    </row>
    <row r="23" spans="2:16" s="9" customFormat="1" ht="21" customHeight="1" thickBot="1" x14ac:dyDescent="0.35">
      <c r="B23" s="57" t="s">
        <v>36</v>
      </c>
      <c r="C23" s="58">
        <f>+C19+C22</f>
        <v>413407.8</v>
      </c>
      <c r="D23" s="58">
        <f>D19+D22</f>
        <v>409155.8</v>
      </c>
      <c r="E23" s="59">
        <f>+E19+E22</f>
        <v>409155.8</v>
      </c>
      <c r="F23" s="60">
        <f>E23/D23</f>
        <v>1</v>
      </c>
      <c r="G23" s="58">
        <f>+G19+G22</f>
        <v>385099</v>
      </c>
      <c r="H23" s="134">
        <f>SUM(G23)/E23</f>
        <v>0.94120381527036889</v>
      </c>
      <c r="I23" s="58">
        <f>+I19+I22</f>
        <v>0</v>
      </c>
      <c r="J23" s="59">
        <f>+J19+J22</f>
        <v>385099</v>
      </c>
      <c r="K23" s="58">
        <f t="shared" si="0"/>
        <v>24056.799999999988</v>
      </c>
      <c r="L23" s="61">
        <f>J23/E23</f>
        <v>0.94120381527036889</v>
      </c>
      <c r="M23" s="62">
        <f>SUM(J23)*100%/E23-1</f>
        <v>-5.8796184729631107E-2</v>
      </c>
      <c r="N23" s="63">
        <f>J23/D23</f>
        <v>0.94120381527036889</v>
      </c>
      <c r="O23" s="64"/>
      <c r="P23" s="65"/>
    </row>
    <row r="24" spans="2:16" s="9" customFormat="1" ht="21" customHeight="1" thickBot="1" x14ac:dyDescent="0.35">
      <c r="B24" s="66"/>
      <c r="C24" s="67"/>
      <c r="D24" s="67"/>
      <c r="E24" s="66"/>
      <c r="F24" s="66"/>
      <c r="G24" s="66"/>
      <c r="H24" s="66"/>
      <c r="I24" s="66"/>
      <c r="J24" s="66"/>
      <c r="K24" s="66"/>
      <c r="L24" s="66"/>
      <c r="M24" s="66"/>
      <c r="N24" s="68"/>
      <c r="O24" s="64"/>
      <c r="P24" s="65"/>
    </row>
    <row r="25" spans="2:16" s="9" customFormat="1" ht="27" customHeight="1" thickBot="1" x14ac:dyDescent="0.35">
      <c r="B25" s="69" t="s">
        <v>22</v>
      </c>
      <c r="C25" s="70"/>
      <c r="D25" s="71">
        <v>4913.5</v>
      </c>
      <c r="E25" s="66"/>
      <c r="F25" s="66"/>
      <c r="G25" s="66"/>
      <c r="H25" s="66"/>
      <c r="I25" s="66"/>
      <c r="J25" s="66"/>
      <c r="K25" s="66"/>
      <c r="L25" s="66"/>
      <c r="M25" s="66"/>
      <c r="N25" s="68"/>
      <c r="O25" s="64"/>
      <c r="P25" s="65"/>
    </row>
    <row r="26" spans="2:16" ht="15.75" thickBot="1" x14ac:dyDescent="0.35">
      <c r="B26" s="72"/>
      <c r="C26" s="72"/>
      <c r="D26" s="72"/>
      <c r="E26" s="72"/>
      <c r="F26" s="72"/>
      <c r="G26" s="73"/>
      <c r="H26" s="73"/>
      <c r="I26" s="73"/>
      <c r="J26" s="73"/>
      <c r="K26" s="73"/>
      <c r="L26" s="74"/>
      <c r="M26" s="74"/>
      <c r="N26" s="74"/>
      <c r="O26" s="73"/>
      <c r="P26" s="73"/>
    </row>
    <row r="27" spans="2:16" ht="27" thickBot="1" x14ac:dyDescent="0.35">
      <c r="B27" s="69" t="s">
        <v>0</v>
      </c>
      <c r="C27" s="70"/>
      <c r="D27" s="71">
        <v>62095.3</v>
      </c>
      <c r="E27" s="72"/>
      <c r="F27" s="72"/>
      <c r="G27" s="73"/>
      <c r="H27" s="73"/>
      <c r="I27" s="73"/>
      <c r="J27" s="73"/>
      <c r="K27" s="73"/>
      <c r="L27" s="74"/>
      <c r="M27" s="74"/>
      <c r="N27" s="74"/>
      <c r="O27" s="73"/>
      <c r="P27" s="73"/>
    </row>
    <row r="28" spans="2:16" ht="15.75" thickBot="1" x14ac:dyDescent="0.35">
      <c r="B28" s="75"/>
      <c r="C28" s="67"/>
      <c r="D28" s="67"/>
      <c r="E28" s="72"/>
      <c r="F28" s="72"/>
      <c r="G28" s="73"/>
      <c r="H28" s="73"/>
      <c r="I28" s="73"/>
      <c r="J28" s="73"/>
      <c r="K28" s="73"/>
      <c r="L28" s="74"/>
      <c r="M28" s="74"/>
      <c r="N28" s="74"/>
      <c r="O28" s="73"/>
      <c r="P28" s="73"/>
    </row>
    <row r="29" spans="2:16" ht="15.75" thickBot="1" x14ac:dyDescent="0.35">
      <c r="B29" s="69" t="s">
        <v>24</v>
      </c>
      <c r="C29" s="70"/>
      <c r="D29" s="71">
        <v>0</v>
      </c>
      <c r="E29" s="72"/>
      <c r="F29" s="72"/>
      <c r="G29" s="73"/>
      <c r="H29" s="73"/>
      <c r="I29" s="73"/>
      <c r="J29" s="73"/>
      <c r="K29" s="73"/>
      <c r="L29" s="74"/>
      <c r="M29" s="74"/>
      <c r="N29" s="74"/>
      <c r="O29" s="73"/>
      <c r="P29" s="73"/>
    </row>
    <row r="30" spans="2:16" ht="15.75" thickBot="1" x14ac:dyDescent="0.35">
      <c r="B30" s="75"/>
      <c r="C30" s="67"/>
      <c r="D30" s="67"/>
      <c r="E30" s="72"/>
      <c r="F30" s="72"/>
      <c r="G30" s="73"/>
      <c r="H30" s="73"/>
      <c r="I30" s="73"/>
      <c r="J30" s="73"/>
      <c r="K30" s="73"/>
      <c r="L30" s="74"/>
      <c r="M30" s="74"/>
      <c r="N30" s="74"/>
      <c r="O30" s="73"/>
      <c r="P30" s="73"/>
    </row>
    <row r="31" spans="2:16" ht="27" thickBot="1" x14ac:dyDescent="0.35">
      <c r="B31" s="69" t="s">
        <v>23</v>
      </c>
      <c r="C31" s="70"/>
      <c r="D31" s="71">
        <f>+G11-G23-D25+D27-D29</f>
        <v>63338.999999999956</v>
      </c>
      <c r="E31" s="72"/>
      <c r="F31" s="72"/>
      <c r="G31" s="73"/>
      <c r="H31" s="73"/>
      <c r="I31" s="73"/>
      <c r="J31" s="73"/>
      <c r="K31" s="73"/>
      <c r="L31" s="74"/>
      <c r="M31" s="74"/>
      <c r="N31" s="74"/>
      <c r="O31" s="73"/>
      <c r="P31" s="73"/>
    </row>
    <row r="32" spans="2:16" ht="15.75" thickBot="1" x14ac:dyDescent="0.35">
      <c r="E32" s="76"/>
      <c r="F32" s="76"/>
      <c r="G32" s="76"/>
      <c r="H32" s="76"/>
    </row>
    <row r="33" spans="2:14" ht="18" x14ac:dyDescent="0.35">
      <c r="B33" s="101" t="s">
        <v>38</v>
      </c>
      <c r="C33" s="77"/>
      <c r="D33" s="77"/>
      <c r="E33" s="78"/>
      <c r="F33" s="78"/>
      <c r="G33" s="78"/>
      <c r="H33" s="78"/>
      <c r="I33" s="77"/>
      <c r="J33" s="77"/>
      <c r="K33" s="77"/>
      <c r="L33" s="77"/>
      <c r="M33" s="77"/>
      <c r="N33" s="79"/>
    </row>
    <row r="34" spans="2:14" ht="5.25" customHeight="1" x14ac:dyDescent="0.3">
      <c r="B34" s="80"/>
      <c r="C34" s="81"/>
      <c r="D34" s="81"/>
      <c r="E34" s="82"/>
      <c r="F34" s="82"/>
      <c r="G34" s="82"/>
      <c r="H34" s="82"/>
      <c r="I34" s="81"/>
      <c r="J34" s="81"/>
      <c r="K34" s="81"/>
      <c r="L34" s="81"/>
      <c r="M34" s="81"/>
      <c r="N34" s="83"/>
    </row>
    <row r="35" spans="2:14" ht="18" x14ac:dyDescent="0.3">
      <c r="B35" s="129" t="s">
        <v>45</v>
      </c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1"/>
    </row>
    <row r="36" spans="2:14" ht="77.25" customHeight="1" x14ac:dyDescent="0.35">
      <c r="B36" s="108" t="s">
        <v>42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10"/>
    </row>
    <row r="37" spans="2:14" ht="8.25" customHeight="1" x14ac:dyDescent="0.3">
      <c r="B37" s="80"/>
      <c r="C37" s="81"/>
      <c r="D37" s="81"/>
      <c r="E37" s="82"/>
      <c r="F37" s="82"/>
      <c r="G37" s="82"/>
      <c r="H37" s="82"/>
      <c r="I37" s="81"/>
      <c r="J37" s="81"/>
      <c r="K37" s="81"/>
      <c r="L37" s="81"/>
      <c r="M37" s="81"/>
      <c r="N37" s="83"/>
    </row>
    <row r="38" spans="2:14" ht="18" x14ac:dyDescent="0.3">
      <c r="B38" s="129" t="s">
        <v>46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1"/>
    </row>
    <row r="39" spans="2:14" ht="58.5" customHeight="1" x14ac:dyDescent="0.35">
      <c r="B39" s="108" t="s">
        <v>43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10"/>
    </row>
    <row r="40" spans="2:14" ht="75.75" customHeight="1" x14ac:dyDescent="0.35">
      <c r="B40" s="108" t="s">
        <v>44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10"/>
    </row>
    <row r="41" spans="2:14" ht="4.5" customHeight="1" thickBot="1" x14ac:dyDescent="0.35">
      <c r="B41" s="84"/>
      <c r="C41" s="85"/>
      <c r="D41" s="85"/>
      <c r="E41" s="100"/>
      <c r="F41" s="100"/>
      <c r="G41" s="100"/>
      <c r="H41" s="100"/>
      <c r="I41" s="85"/>
      <c r="J41" s="85"/>
      <c r="K41" s="85"/>
      <c r="L41" s="85"/>
      <c r="M41" s="85"/>
      <c r="N41" s="86"/>
    </row>
    <row r="42" spans="2:14" x14ac:dyDescent="0.3">
      <c r="E42" s="76"/>
      <c r="F42" s="76"/>
      <c r="G42" s="76"/>
      <c r="H42" s="76"/>
    </row>
    <row r="43" spans="2:14" x14ac:dyDescent="0.3">
      <c r="E43" s="76"/>
      <c r="F43" s="76"/>
      <c r="G43" s="76"/>
      <c r="H43" s="76"/>
    </row>
    <row r="44" spans="2:14" x14ac:dyDescent="0.3">
      <c r="E44" s="76"/>
      <c r="F44" s="76"/>
      <c r="G44" s="76"/>
      <c r="H44" s="76"/>
    </row>
    <row r="45" spans="2:14" x14ac:dyDescent="0.3">
      <c r="E45" s="87"/>
      <c r="F45" s="87"/>
      <c r="G45" s="87"/>
      <c r="H45" s="87"/>
    </row>
    <row r="46" spans="2:14" x14ac:dyDescent="0.3">
      <c r="E46" s="87"/>
      <c r="F46" s="87"/>
      <c r="G46" s="87"/>
      <c r="H46" s="87"/>
    </row>
    <row r="47" spans="2:14" x14ac:dyDescent="0.3">
      <c r="E47" s="76"/>
      <c r="F47" s="76"/>
      <c r="G47" s="76"/>
      <c r="H47" s="76"/>
    </row>
    <row r="48" spans="2:14" x14ac:dyDescent="0.3">
      <c r="E48" s="76"/>
      <c r="F48" s="76"/>
      <c r="G48" s="76"/>
      <c r="H48" s="76"/>
    </row>
    <row r="49" spans="5:8" x14ac:dyDescent="0.3">
      <c r="E49" s="87"/>
      <c r="F49" s="87"/>
      <c r="G49" s="87"/>
      <c r="H49" s="87"/>
    </row>
    <row r="50" spans="5:8" x14ac:dyDescent="0.3">
      <c r="E50" s="76"/>
      <c r="F50" s="76"/>
      <c r="G50" s="76"/>
      <c r="H50" s="76"/>
    </row>
    <row r="51" spans="5:8" x14ac:dyDescent="0.3">
      <c r="E51" s="87"/>
      <c r="F51" s="87"/>
      <c r="G51" s="87"/>
      <c r="H51" s="87"/>
    </row>
    <row r="52" spans="5:8" x14ac:dyDescent="0.3">
      <c r="E52" s="76"/>
      <c r="F52" s="76"/>
      <c r="G52" s="76"/>
      <c r="H52" s="76"/>
    </row>
    <row r="53" spans="5:8" x14ac:dyDescent="0.3">
      <c r="E53" s="88"/>
      <c r="F53" s="88"/>
      <c r="G53" s="88"/>
      <c r="H53" s="88"/>
    </row>
  </sheetData>
  <mergeCells count="24">
    <mergeCell ref="B2:N2"/>
    <mergeCell ref="B4:N4"/>
    <mergeCell ref="B5:N5"/>
    <mergeCell ref="B6:N6"/>
    <mergeCell ref="N13:N14"/>
    <mergeCell ref="L13:L14"/>
    <mergeCell ref="B13:B14"/>
    <mergeCell ref="C13:C14"/>
    <mergeCell ref="D13:D14"/>
    <mergeCell ref="M13:M14"/>
    <mergeCell ref="E13:K13"/>
    <mergeCell ref="B12:N12"/>
    <mergeCell ref="L7:L8"/>
    <mergeCell ref="D7:D8"/>
    <mergeCell ref="E7:K7"/>
    <mergeCell ref="B7:B8"/>
    <mergeCell ref="B40:N40"/>
    <mergeCell ref="N7:N8"/>
    <mergeCell ref="M7:M8"/>
    <mergeCell ref="C7:C8"/>
    <mergeCell ref="B35:N35"/>
    <mergeCell ref="B36:N36"/>
    <mergeCell ref="B38:N38"/>
    <mergeCell ref="B39:N39"/>
  </mergeCells>
  <phoneticPr fontId="0" type="noConversion"/>
  <printOptions horizontalCentered="1" verticalCentered="1"/>
  <pageMargins left="0.74803149606299213" right="0.74803149606299213" top="0.47244094488188981" bottom="0.74803149606299213" header="0" footer="0"/>
  <pageSetup scale="48" orientation="landscape" r:id="rId1"/>
  <headerFooter>
    <oddHeader>&amp;Canexo 5.10.1.a RECURSOS DEVENGADOS DURANTE EL EJERCICIO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Flujoefectivo</vt:lpstr>
      <vt:lpstr>Flujoefectivo!Área_de_impresión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</dc:title>
  <dc:creator>RMJ</dc:creator>
  <cp:lastModifiedBy>Admin</cp:lastModifiedBy>
  <cp:lastPrinted>2016-03-16T19:25:27Z</cp:lastPrinted>
  <dcterms:created xsi:type="dcterms:W3CDTF">2004-08-02T23:22:27Z</dcterms:created>
  <dcterms:modified xsi:type="dcterms:W3CDTF">2022-03-29T14:30:41Z</dcterms:modified>
</cp:coreProperties>
</file>