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SJOG2022\05 PRESENTACIÓN TITULAR DEL CPI\5.10 COMPORTAMIENTO FINANCIERO Y PROGR\5.10 Análisis presupuestal ene-jun 2022\"/>
    </mc:Choice>
  </mc:AlternateContent>
  <xr:revisionPtr revIDLastSave="0" documentId="13_ncr:1_{810F4906-80FB-4622-820E-FE23681E242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Anexo 5.10.1.a (1)" sheetId="7" r:id="rId1"/>
    <sheet name="Anexo 5.10.1.a (2)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9" l="1"/>
  <c r="G12" i="9"/>
  <c r="G11" i="9"/>
  <c r="G10" i="9"/>
  <c r="G9" i="9"/>
  <c r="G8" i="9"/>
  <c r="D43" i="9"/>
  <c r="E43" i="9"/>
  <c r="G43" i="9"/>
  <c r="C43" i="9"/>
  <c r="B43" i="9"/>
  <c r="G41" i="9"/>
  <c r="G40" i="9"/>
  <c r="G39" i="9"/>
  <c r="D30" i="9"/>
  <c r="D31" i="9"/>
  <c r="D32" i="9"/>
  <c r="D33" i="9"/>
  <c r="D34" i="9"/>
  <c r="D35" i="9"/>
  <c r="D36" i="9"/>
  <c r="E30" i="9"/>
  <c r="F30" i="9"/>
  <c r="G30" i="9"/>
  <c r="E31" i="9"/>
  <c r="F31" i="9"/>
  <c r="G31" i="9"/>
  <c r="E32" i="9"/>
  <c r="F32" i="9"/>
  <c r="G32" i="9"/>
  <c r="E33" i="9"/>
  <c r="F33" i="9"/>
  <c r="G33" i="9"/>
  <c r="E34" i="9"/>
  <c r="F34" i="9"/>
  <c r="G34" i="9"/>
  <c r="E35" i="9"/>
  <c r="F35" i="9"/>
  <c r="G35" i="9"/>
  <c r="G36" i="9"/>
  <c r="H36" i="9"/>
  <c r="F36" i="9"/>
  <c r="E36" i="9"/>
  <c r="C30" i="9"/>
  <c r="C31" i="9"/>
  <c r="C32" i="9"/>
  <c r="C33" i="9"/>
  <c r="C34" i="9"/>
  <c r="C35" i="9"/>
  <c r="C36" i="9"/>
  <c r="B30" i="9"/>
  <c r="B31" i="9"/>
  <c r="B32" i="9"/>
  <c r="B33" i="9"/>
  <c r="B34" i="9"/>
  <c r="B35" i="9"/>
  <c r="B36" i="9"/>
  <c r="H35" i="9"/>
  <c r="H34" i="9"/>
  <c r="H33" i="9"/>
  <c r="H32" i="9"/>
  <c r="H31" i="9"/>
  <c r="H30" i="9"/>
  <c r="D25" i="9"/>
  <c r="G25" i="9"/>
  <c r="H25" i="9"/>
  <c r="F25" i="9"/>
  <c r="E25" i="9"/>
  <c r="C25" i="9"/>
  <c r="B25" i="9"/>
  <c r="H24" i="9"/>
  <c r="H23" i="9"/>
  <c r="H22" i="9"/>
  <c r="H21" i="9"/>
  <c r="H20" i="9"/>
  <c r="H19" i="9"/>
  <c r="D14" i="9"/>
  <c r="G14" i="9"/>
  <c r="H14" i="9"/>
  <c r="F14" i="9"/>
  <c r="E14" i="9"/>
  <c r="C14" i="9"/>
  <c r="B14" i="9"/>
  <c r="H13" i="9"/>
  <c r="H12" i="9"/>
  <c r="H11" i="9"/>
  <c r="H10" i="9"/>
  <c r="H9" i="9"/>
  <c r="H8" i="9"/>
  <c r="C25" i="7"/>
  <c r="C31" i="7"/>
  <c r="F22" i="7"/>
  <c r="H22" i="7"/>
  <c r="I22" i="7"/>
  <c r="I23" i="7"/>
  <c r="C22" i="7"/>
  <c r="C23" i="7"/>
  <c r="M23" i="7"/>
  <c r="D22" i="7"/>
  <c r="D23" i="7"/>
  <c r="L23" i="7"/>
  <c r="K23" i="7"/>
  <c r="J23" i="7"/>
  <c r="H23" i="7"/>
  <c r="F23" i="7"/>
  <c r="G23" i="7"/>
  <c r="E23" i="7"/>
  <c r="B22" i="7"/>
  <c r="B23" i="7"/>
  <c r="J22" i="7"/>
  <c r="I19" i="7"/>
  <c r="C19" i="7"/>
  <c r="M19" i="7"/>
  <c r="D19" i="7"/>
  <c r="L19" i="7"/>
  <c r="K19" i="7"/>
  <c r="J19" i="7"/>
  <c r="H19" i="7"/>
  <c r="F19" i="7"/>
  <c r="G19" i="7"/>
  <c r="E19" i="7"/>
  <c r="B19" i="7"/>
  <c r="M15" i="7"/>
  <c r="L15" i="7"/>
  <c r="M18" i="7"/>
  <c r="L18" i="7"/>
  <c r="M17" i="7"/>
  <c r="L17" i="7"/>
  <c r="M16" i="7"/>
  <c r="L16" i="7"/>
  <c r="I21" i="7"/>
  <c r="J21" i="7"/>
  <c r="I20" i="7"/>
  <c r="J20" i="7"/>
  <c r="J18" i="7"/>
  <c r="J17" i="7"/>
  <c r="J16" i="7"/>
  <c r="J15" i="7"/>
  <c r="I18" i="7"/>
  <c r="I17" i="7"/>
  <c r="I16" i="7"/>
  <c r="I15" i="7"/>
  <c r="G16" i="7"/>
  <c r="G17" i="7"/>
  <c r="G18" i="7"/>
  <c r="G15" i="7"/>
  <c r="K18" i="7"/>
  <c r="K17" i="7"/>
  <c r="K16" i="7"/>
  <c r="K15" i="7"/>
  <c r="E18" i="7"/>
  <c r="E17" i="7"/>
  <c r="E16" i="7"/>
  <c r="E15" i="7"/>
  <c r="E11" i="7"/>
  <c r="E10" i="7"/>
  <c r="E9" i="7"/>
  <c r="G9" i="7"/>
  <c r="D11" i="7"/>
  <c r="C11" i="7"/>
  <c r="I9" i="7"/>
  <c r="I10" i="7"/>
  <c r="I11" i="7"/>
  <c r="M11" i="7"/>
  <c r="L11" i="7"/>
  <c r="K11" i="7"/>
  <c r="J9" i="7"/>
  <c r="J10" i="7"/>
  <c r="J11" i="7"/>
  <c r="H11" i="7"/>
  <c r="F11" i="7"/>
  <c r="G11" i="7"/>
  <c r="B11" i="7"/>
  <c r="M10" i="7"/>
  <c r="L10" i="7"/>
  <c r="K10" i="7"/>
  <c r="G10" i="7"/>
  <c r="M9" i="7"/>
  <c r="L9" i="7"/>
  <c r="K9" i="7"/>
</calcChain>
</file>

<file path=xl/sharedStrings.xml><?xml version="1.0" encoding="utf-8"?>
<sst xmlns="http://schemas.openxmlformats.org/spreadsheetml/2006/main" count="113" uniqueCount="78">
  <si>
    <t>Total</t>
  </si>
  <si>
    <t>Propios</t>
  </si>
  <si>
    <t>Fiscales</t>
  </si>
  <si>
    <t>(Miles de Pesos)</t>
  </si>
  <si>
    <t>INGRESOS</t>
  </si>
  <si>
    <t>Presupuesto modificado anual
(A)</t>
  </si>
  <si>
    <t>Programado al periodo
(B)</t>
  </si>
  <si>
    <t>Devengado no cobrado
(E)</t>
  </si>
  <si>
    <t>Total. Captado + Devengado no cobrado
(F) = D+E</t>
  </si>
  <si>
    <t>Diferencia
(G) = B-F</t>
  </si>
  <si>
    <t>GASTO</t>
  </si>
  <si>
    <t>Fuente de Ingresos</t>
  </si>
  <si>
    <t>Porcentaje del programado al periodo respecto del presupuesto modificado anual
(C) = (B/A)*100</t>
  </si>
  <si>
    <t>Presupuesto Original Anual</t>
  </si>
  <si>
    <t>Porcentaje del total captado respecto del programado al periodo
(H) = (F/B)*100</t>
  </si>
  <si>
    <t>Porcentaje del total captado respecto del modificado anual
(I) = (F/A)*100</t>
  </si>
  <si>
    <t>Presupuesto Ejercido y Presupuesto Devengado</t>
  </si>
  <si>
    <t xml:space="preserve">(Menor) o Mayor capatación en relación con lo programado al periodo
</t>
  </si>
  <si>
    <t>% variación Programado y captado</t>
  </si>
  <si>
    <t>RECURSOS FISCALES</t>
  </si>
  <si>
    <t>RECURSOS PROPIOS</t>
  </si>
  <si>
    <t>O001 Actividades de apoyo a la función pública y buen gobierno</t>
  </si>
  <si>
    <t>M001 Actividades de apoyo administrativo</t>
  </si>
  <si>
    <t>EJERCICIO DEL PRESUPUESTO DE EGRESOS POR CAPÍTULO DEL GASTO</t>
  </si>
  <si>
    <t xml:space="preserve">EXPLICACIÓN DE LAS CAUSAS DE LOS SOBRE Y SUB EJERCICIOS </t>
  </si>
  <si>
    <t>(miles de pesos)</t>
  </si>
  <si>
    <t>CUMPLIMIENTO %</t>
  </si>
  <si>
    <t>CAPÍTULO DE GASTO*</t>
  </si>
  <si>
    <t>ORIGINAL</t>
  </si>
  <si>
    <t>MODIFICADO ANUAL (B)</t>
  </si>
  <si>
    <t>PROGRAMADO (C)</t>
  </si>
  <si>
    <t>EJERCIDO  (D)</t>
  </si>
  <si>
    <t>DEVENGADO (E)</t>
  </si>
  <si>
    <t>TOTAL (D+E=F)</t>
  </si>
  <si>
    <t>(F*100)/C</t>
  </si>
  <si>
    <t>ANUAL (A)</t>
  </si>
  <si>
    <t>Subtotal</t>
  </si>
  <si>
    <t>DEVENGADO</t>
  </si>
  <si>
    <t>(E)</t>
  </si>
  <si>
    <t>CONSOLIDADO*</t>
  </si>
  <si>
    <t>TOTAL</t>
  </si>
  <si>
    <t>PROGRAMA PRESUPUESTARIO</t>
  </si>
  <si>
    <t>MODIFICADO</t>
  </si>
  <si>
    <t>EJERCIDO</t>
  </si>
  <si>
    <t>ANUAL (B)</t>
  </si>
  <si>
    <t>(D)</t>
  </si>
  <si>
    <t>(D*100)/C</t>
  </si>
  <si>
    <t xml:space="preserve">*En caso de que algún capítulo de gasto no aplique, omitirlo en la tabla.   </t>
  </si>
  <si>
    <t>Capítulo de 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</si>
  <si>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</si>
  <si>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</si>
  <si>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</si>
  <si>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</si>
  <si>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</si>
  <si>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</si>
  <si>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</si>
  <si>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4000</t>
  </si>
  <si>
    <t>SubTotal</t>
  </si>
  <si>
    <t>Operaciones ajenas netas</t>
  </si>
  <si>
    <t>Disponibilidad inicial</t>
  </si>
  <si>
    <t>Enteros TESOFE</t>
  </si>
  <si>
    <t>Disponibilidad final</t>
  </si>
  <si>
    <t>Anexo 5.10.1.a (1)</t>
  </si>
  <si>
    <t>Anexo 5.10.1.a (2)</t>
  </si>
  <si>
    <t>Explicación de las Variaciones</t>
  </si>
  <si>
    <t>ENERO-JUNIO</t>
  </si>
  <si>
    <t>Captado por la operación del ejercicio 2019
(D)</t>
  </si>
  <si>
    <t xml:space="preserve">Enero-Jun </t>
  </si>
  <si>
    <t xml:space="preserve">Cifras al 30 de junio </t>
  </si>
  <si>
    <t>2022 (miles de pesos)</t>
  </si>
  <si>
    <t>Nombre de la Institución: El Colegio de la Frontera Sur</t>
  </si>
  <si>
    <t>Ejercido por la operación del ejercicio 2022
(D)</t>
  </si>
  <si>
    <r>
      <t xml:space="preserve">Captación de Ingresos del periodo enero – junio 2022.- </t>
    </r>
    <r>
      <rPr>
        <sz val="10"/>
        <rFont val="Arial"/>
        <family val="2"/>
      </rPr>
      <t xml:space="preserve">ECOSUR tuvo en el periodo enero – junio 2022 un presupuesto programado de 119,116.3 miles de pesos, distribuido en 185,052.0 miles de pesos de recursos fiscales (92.94%) y 14,064.3 miles de pesos de recursos propios (7.06%). El presupuesto de recursos fiscales programado al periodo fue ministrado en un 100.00% y en recursos propios el ingreso captado más devengado fue del 52.64% en comparación con el programado (Tabla 2). El ingreso propio corresponde a proyectos de investigación, prestación de servicios de laboratorios, cursos de capacitación, entre otros. </t>
    </r>
    <r>
      <rPr>
        <b/>
        <sz val="10"/>
        <rFont val="Arial"/>
        <family val="2"/>
      </rPr>
      <t xml:space="preserve">Ejercicio presupuestal del periodo enero – junio 2022.- </t>
    </r>
    <r>
      <rPr>
        <sz val="10"/>
        <rFont val="Arial"/>
        <family val="2"/>
      </rPr>
      <t>El presupuesto total ejercido más devengado en gasto corriente durante el periodo enero -junio 2022, ascendió a 182,748.2 miles de pesos, lo que representó 91.78% del presupuesto programado al mismo periodo. El presupuesto programado de recursos fiscales para el periodo enero – junio fue ejercido en un 94.56%, mientras que se ejerció el 55.23% de los recursos propios programados. Lo anterior, llevó a un subejercicio presupuestal de 8.22% del presupuesto programado. El subejercicio se originó en recursos fiscales y propios, debido a que se tiene en proceso la ejecución viajes y viáticos de comisiones nacionales para el desarrollo de actividades de investigación en zonas urbanas y rurales, se ha limitado los pagos de viáticos y pasajes de comisiones oficiales internacionales, atendiendo las disposicines de la SHCP; así también, las fuentes de financiamiento nacionales e internacionales han autorizado un monto menor de recursos para el financiamiento de proyectos de investigación, en comparación con las cifras estimadas inicialmente.</t>
    </r>
  </si>
  <si>
    <t>E003 Investigación científica, desarrollo e innovación</t>
  </si>
  <si>
    <t>Se aprecia un ejercicio presupuestal de 94.56% del programado. El subejercicio se originó debido a que al cierre del periodo se tenía en proceso de adqusición y comprobación los gastos ejecutados en la realización de las actividades sustantivas del Centro.</t>
  </si>
  <si>
    <t>Se aprecia un ejercicio presupuestal de 55.23% del programado. El subejercicio que se aprecia se explica principalmente debido a que se tiene en proceso la ejecución viajes y viáticos de comisiones nacionales para el desarrollo de actividades de investigación en zonas urbanas y rurales, se ha limitado los pagos de viáticos y pasajes de comisiones oficiales internacionales; así también, las fuentes de financiamiento nacionales e internacionales han autorizado un monto menor de recursos para el financiamiento de proyectos de investigación, en comparación con las cifras estimadas inicialmente.</t>
  </si>
  <si>
    <t xml:space="preserve">El presupuesto total ejercido más devengado en gasto corriente durante el periodo ascendió a 182,748.2 miles de pesos, lo que representó 91.78% del presupuesto programado al mismo periodo. En consecuencia, se presentó un subejercicio presupuestal de 8.22%, respecto al aprobado en el periodo. </t>
  </si>
  <si>
    <t>El programa presupuestario "E" canaliza 90.1% del presupuesto modificado para ECOSUR en el ejercicio 2022 y refleja un ejercicio de 90.72% del presupuesto programado en el periodo. El subejercicio proviene de los recursos fiscales y propios, debido a que se tiene en proceso la ejecución viajes y viáticos de comisiones nacionales para el desarrollo de actividades de investigación en zonas urbanas y rurales, se ha limitado los pagos de viáticos y pasajes de comisiones oficiales internacionales; así también, las fuentes de financiamiento nacionales e internacionales han autorizado un monto menor de recursos para el financiamiento de proyectos de investigación, en comparación con las cifras estimadas inicialmente.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</si>
</sst>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#,##0.0_ ;[Red]\-#,##0.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39"/>
      <name val="Tahoma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1"/>
      <name val="Soberana Sans"/>
      <family val="3"/>
    </font>
    <font>
      <b/>
      <sz val="10"/>
      <name val="Tahoma"/>
      <family val="2"/>
    </font>
    <font>
      <b/>
      <sz val="10"/>
      <color indexed="39"/>
      <name val="Tahoma"/>
      <family val="2"/>
    </font>
    <font>
      <b/>
      <sz val="8"/>
      <color indexed="3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color rgb="FF0000FF"/>
      <name val="Tahoma"/>
      <family val="2"/>
    </font>
    <font>
      <b/>
      <sz val="9"/>
      <color rgb="FF0000FF"/>
      <name val="Tahoma"/>
      <family val="2"/>
    </font>
    <font>
      <b/>
      <sz val="10"/>
      <color rgb="FF0000FF"/>
      <name val="Tahoma"/>
      <family val="2"/>
    </font>
    <font>
      <b/>
      <sz val="8"/>
      <color indexed="39"/>
      <name val="Tahoma"/>
      <family val="2"/>
    </font>
    <font>
      <sz val="8"/>
      <name val="Candara"/>
      <family val="2"/>
    </font>
    <font>
      <sz val="9"/>
      <color theme="1"/>
      <name val="Candara"/>
      <family val="2"/>
    </font>
    <font>
      <sz val="9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</cellStyleXfs>
  <cellXfs count="213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167" fontId="9" fillId="0" borderId="2" xfId="1" applyNumberFormat="1" applyFont="1" applyFill="1" applyBorder="1"/>
    <xf numFmtId="167" fontId="11" fillId="0" borderId="5" xfId="1" applyNumberFormat="1" applyFont="1" applyFill="1" applyBorder="1" applyAlignment="1">
      <alignment horizontal="right" vertical="center"/>
    </xf>
    <xf numFmtId="164" fontId="11" fillId="0" borderId="5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7" fontId="9" fillId="0" borderId="10" xfId="1" applyNumberFormat="1" applyFont="1" applyFill="1" applyBorder="1" applyAlignment="1">
      <alignment horizontal="center"/>
    </xf>
    <xf numFmtId="167" fontId="9" fillId="0" borderId="7" xfId="1" applyNumberFormat="1" applyFont="1" applyFill="1" applyBorder="1" applyAlignment="1">
      <alignment horizontal="center"/>
    </xf>
    <xf numFmtId="167" fontId="11" fillId="0" borderId="11" xfId="1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167" fontId="9" fillId="4" borderId="2" xfId="1" applyNumberFormat="1" applyFont="1" applyFill="1" applyBorder="1"/>
    <xf numFmtId="167" fontId="11" fillId="4" borderId="5" xfId="1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10" fontId="10" fillId="4" borderId="14" xfId="3" applyNumberFormat="1" applyFont="1" applyFill="1" applyBorder="1" applyAlignment="1">
      <alignment horizontal="center"/>
    </xf>
    <xf numFmtId="10" fontId="10" fillId="0" borderId="3" xfId="3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/>
    </xf>
    <xf numFmtId="165" fontId="9" fillId="0" borderId="4" xfId="1" applyNumberFormat="1" applyFont="1" applyFill="1" applyBorder="1" applyAlignment="1">
      <alignment horizontal="right"/>
    </xf>
    <xf numFmtId="167" fontId="9" fillId="0" borderId="2" xfId="1" applyNumberFormat="1" applyFont="1" applyFill="1" applyBorder="1" applyAlignment="1">
      <alignment horizontal="center"/>
    </xf>
    <xf numFmtId="167" fontId="11" fillId="4" borderId="2" xfId="1" applyNumberFormat="1" applyFont="1" applyFill="1" applyBorder="1" applyAlignment="1">
      <alignment horizontal="right"/>
    </xf>
    <xf numFmtId="167" fontId="9" fillId="0" borderId="2" xfId="1" applyNumberFormat="1" applyFont="1" applyFill="1" applyBorder="1" applyAlignment="1">
      <alignment horizontal="right"/>
    </xf>
    <xf numFmtId="167" fontId="11" fillId="0" borderId="7" xfId="1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right" vertical="center"/>
    </xf>
    <xf numFmtId="167" fontId="11" fillId="4" borderId="2" xfId="1" applyNumberFormat="1" applyFont="1" applyFill="1" applyBorder="1" applyAlignment="1">
      <alignment horizontal="right" vertical="center"/>
    </xf>
    <xf numFmtId="10" fontId="11" fillId="0" borderId="2" xfId="3" applyNumberFormat="1" applyFont="1" applyFill="1" applyBorder="1" applyAlignment="1">
      <alignment horizontal="right" vertical="center"/>
    </xf>
    <xf numFmtId="167" fontId="9" fillId="0" borderId="2" xfId="1" applyNumberFormat="1" applyFont="1" applyFill="1" applyBorder="1" applyAlignment="1">
      <alignment horizontal="right" vertical="center"/>
    </xf>
    <xf numFmtId="167" fontId="17" fillId="0" borderId="42" xfId="1" applyNumberFormat="1" applyFont="1" applyFill="1" applyBorder="1" applyAlignment="1">
      <alignment horizontal="center" vertical="center"/>
    </xf>
    <xf numFmtId="167" fontId="17" fillId="0" borderId="43" xfId="1" applyNumberFormat="1" applyFont="1" applyFill="1" applyBorder="1" applyAlignment="1">
      <alignment horizontal="right" vertical="center"/>
    </xf>
    <xf numFmtId="167" fontId="17" fillId="4" borderId="43" xfId="1" applyNumberFormat="1" applyFont="1" applyFill="1" applyBorder="1" applyAlignment="1">
      <alignment horizontal="right" vertical="center"/>
    </xf>
    <xf numFmtId="10" fontId="17" fillId="0" borderId="43" xfId="3" applyNumberFormat="1" applyFont="1" applyFill="1" applyBorder="1" applyAlignment="1">
      <alignment horizontal="right" vertical="center"/>
    </xf>
    <xf numFmtId="167" fontId="17" fillId="0" borderId="0" xfId="1" applyNumberFormat="1" applyFont="1" applyFill="1" applyBorder="1" applyAlignment="1">
      <alignment horizontal="center" vertical="center"/>
    </xf>
    <xf numFmtId="167" fontId="17" fillId="0" borderId="0" xfId="1" applyNumberFormat="1" applyFont="1" applyFill="1" applyBorder="1" applyAlignment="1">
      <alignment horizontal="right" vertical="center"/>
    </xf>
    <xf numFmtId="10" fontId="16" fillId="0" borderId="0" xfId="3" applyNumberFormat="1" applyFont="1" applyFill="1" applyBorder="1" applyAlignment="1">
      <alignment horizontal="center" vertical="center"/>
    </xf>
    <xf numFmtId="167" fontId="17" fillId="0" borderId="46" xfId="1" applyNumberFormat="1" applyFont="1" applyFill="1" applyBorder="1" applyAlignment="1">
      <alignment horizontal="right" vertical="center"/>
    </xf>
    <xf numFmtId="167" fontId="18" fillId="0" borderId="0" xfId="1" applyNumberFormat="1" applyFont="1" applyBorder="1"/>
    <xf numFmtId="166" fontId="18" fillId="0" borderId="0" xfId="1" applyNumberFormat="1" applyFont="1" applyBorder="1" applyAlignment="1">
      <alignment horizontal="right"/>
    </xf>
    <xf numFmtId="9" fontId="4" fillId="0" borderId="0" xfId="1" applyNumberFormat="1" applyFont="1" applyBorder="1"/>
    <xf numFmtId="165" fontId="23" fillId="10" borderId="0" xfId="0" applyNumberFormat="1" applyFont="1" applyFill="1" applyBorder="1" applyAlignment="1">
      <alignment horizontal="left" vertical="center" wrapText="1"/>
    </xf>
    <xf numFmtId="0" fontId="0" fillId="10" borderId="0" xfId="0" applyFill="1" applyAlignment="1">
      <alignment vertical="center" wrapText="1"/>
    </xf>
    <xf numFmtId="0" fontId="0" fillId="10" borderId="0" xfId="0" applyFill="1"/>
    <xf numFmtId="10" fontId="9" fillId="0" borderId="5" xfId="3" applyNumberFormat="1" applyFont="1" applyFill="1" applyBorder="1" applyAlignment="1">
      <alignment horizontal="center" vertical="center"/>
    </xf>
    <xf numFmtId="167" fontId="9" fillId="0" borderId="5" xfId="1" applyNumberFormat="1" applyFont="1" applyFill="1" applyBorder="1" applyAlignment="1">
      <alignment horizontal="right" vertical="center"/>
    </xf>
    <xf numFmtId="167" fontId="9" fillId="4" borderId="8" xfId="1" applyNumberFormat="1" applyFont="1" applyFill="1" applyBorder="1" applyAlignment="1">
      <alignment horizontal="right"/>
    </xf>
    <xf numFmtId="10" fontId="9" fillId="5" borderId="2" xfId="1" applyNumberFormat="1" applyFont="1" applyFill="1" applyBorder="1" applyAlignment="1">
      <alignment horizontal="center" vertical="center"/>
    </xf>
    <xf numFmtId="167" fontId="9" fillId="4" borderId="5" xfId="1" applyNumberFormat="1" applyFont="1" applyFill="1" applyBorder="1" applyAlignment="1">
      <alignment horizontal="right" vertical="center"/>
    </xf>
    <xf numFmtId="10" fontId="9" fillId="4" borderId="14" xfId="3" applyNumberFormat="1" applyFont="1" applyFill="1" applyBorder="1" applyAlignment="1">
      <alignment horizontal="center"/>
    </xf>
    <xf numFmtId="10" fontId="9" fillId="0" borderId="6" xfId="3" applyNumberFormat="1" applyFont="1" applyFill="1" applyBorder="1" applyAlignment="1">
      <alignment horizontal="center" vertical="center"/>
    </xf>
    <xf numFmtId="10" fontId="11" fillId="0" borderId="2" xfId="1" applyNumberFormat="1" applyFont="1" applyFill="1" applyBorder="1" applyAlignment="1">
      <alignment horizontal="center" vertical="center"/>
    </xf>
    <xf numFmtId="10" fontId="11" fillId="5" borderId="2" xfId="1" applyNumberFormat="1" applyFont="1" applyFill="1" applyBorder="1" applyAlignment="1">
      <alignment horizontal="center" vertical="center"/>
    </xf>
    <xf numFmtId="10" fontId="10" fillId="4" borderId="2" xfId="3" applyNumberFormat="1" applyFont="1" applyFill="1" applyBorder="1" applyAlignment="1">
      <alignment horizontal="center"/>
    </xf>
    <xf numFmtId="10" fontId="10" fillId="4" borderId="8" xfId="3" applyNumberFormat="1" applyFont="1" applyFill="1" applyBorder="1" applyAlignment="1">
      <alignment horizontal="center"/>
    </xf>
    <xf numFmtId="10" fontId="11" fillId="0" borderId="2" xfId="3" applyNumberFormat="1" applyFont="1" applyFill="1" applyBorder="1" applyAlignment="1">
      <alignment horizontal="center" vertical="center"/>
    </xf>
    <xf numFmtId="10" fontId="9" fillId="5" borderId="8" xfId="1" applyNumberFormat="1" applyFont="1" applyFill="1" applyBorder="1" applyAlignment="1">
      <alignment horizontal="center"/>
    </xf>
    <xf numFmtId="10" fontId="11" fillId="5" borderId="43" xfId="1" applyNumberFormat="1" applyFont="1" applyFill="1" applyBorder="1" applyAlignment="1">
      <alignment horizontal="center" vertical="center"/>
    </xf>
    <xf numFmtId="167" fontId="26" fillId="0" borderId="2" xfId="1" applyNumberFormat="1" applyFont="1" applyFill="1" applyBorder="1" applyAlignment="1">
      <alignment horizontal="right" vertical="center"/>
    </xf>
    <xf numFmtId="10" fontId="27" fillId="0" borderId="2" xfId="3" applyNumberFormat="1" applyFont="1" applyFill="1" applyBorder="1" applyAlignment="1">
      <alignment horizontal="center" vertical="center"/>
    </xf>
    <xf numFmtId="10" fontId="27" fillId="4" borderId="14" xfId="3" applyNumberFormat="1" applyFont="1" applyFill="1" applyBorder="1" applyAlignment="1">
      <alignment horizontal="center"/>
    </xf>
    <xf numFmtId="10" fontId="27" fillId="0" borderId="3" xfId="3" applyNumberFormat="1" applyFont="1" applyFill="1" applyBorder="1" applyAlignment="1">
      <alignment horizontal="center" vertical="center"/>
    </xf>
    <xf numFmtId="10" fontId="28" fillId="0" borderId="43" xfId="3" applyNumberFormat="1" applyFont="1" applyFill="1" applyBorder="1" applyAlignment="1">
      <alignment horizontal="center" vertical="center"/>
    </xf>
    <xf numFmtId="10" fontId="27" fillId="4" borderId="43" xfId="3" applyNumberFormat="1" applyFont="1" applyFill="1" applyBorder="1" applyAlignment="1">
      <alignment horizontal="center"/>
    </xf>
    <xf numFmtId="10" fontId="28" fillId="0" borderId="44" xfId="3" applyNumberFormat="1" applyFont="1" applyFill="1" applyBorder="1" applyAlignment="1">
      <alignment horizontal="center" vertical="center"/>
    </xf>
    <xf numFmtId="10" fontId="27" fillId="0" borderId="6" xfId="3" applyNumberFormat="1" applyFont="1" applyFill="1" applyBorder="1" applyAlignment="1">
      <alignment horizontal="center" vertical="center"/>
    </xf>
    <xf numFmtId="167" fontId="29" fillId="0" borderId="45" xfId="1" applyNumberFormat="1" applyFont="1" applyBorder="1" applyAlignment="1">
      <alignment horizontal="center" wrapText="1"/>
    </xf>
    <xf numFmtId="167" fontId="29" fillId="0" borderId="47" xfId="1" applyNumberFormat="1" applyFont="1" applyFill="1" applyBorder="1" applyAlignment="1">
      <alignment horizontal="right" vertical="center"/>
    </xf>
    <xf numFmtId="167" fontId="29" fillId="0" borderId="0" xfId="1" applyNumberFormat="1" applyFont="1" applyBorder="1"/>
    <xf numFmtId="167" fontId="29" fillId="0" borderId="0" xfId="1" applyNumberFormat="1" applyFont="1" applyBorder="1" applyAlignment="1">
      <alignment horizontal="center" wrapText="1"/>
    </xf>
    <xf numFmtId="167" fontId="29" fillId="0" borderId="0" xfId="1" applyNumberFormat="1" applyFont="1" applyFill="1" applyBorder="1" applyAlignment="1">
      <alignment horizontal="right" vertical="center"/>
    </xf>
    <xf numFmtId="0" fontId="5" fillId="0" borderId="0" xfId="5"/>
    <xf numFmtId="0" fontId="20" fillId="8" borderId="33" xfId="4" applyFont="1" applyFill="1" applyBorder="1" applyAlignment="1">
      <alignment vertical="center"/>
    </xf>
    <xf numFmtId="0" fontId="20" fillId="8" borderId="13" xfId="4" applyFont="1" applyFill="1" applyBorder="1" applyAlignment="1">
      <alignment vertical="center"/>
    </xf>
    <xf numFmtId="0" fontId="19" fillId="8" borderId="13" xfId="4" applyFont="1" applyFill="1" applyBorder="1" applyAlignment="1">
      <alignment horizontal="center" vertical="center" wrapText="1"/>
    </xf>
    <xf numFmtId="0" fontId="19" fillId="8" borderId="19" xfId="4" applyFont="1" applyFill="1" applyBorder="1" applyAlignment="1">
      <alignment horizontal="center" vertical="center" wrapText="1"/>
    </xf>
    <xf numFmtId="0" fontId="20" fillId="8" borderId="33" xfId="4" applyFont="1" applyFill="1" applyBorder="1" applyAlignment="1">
      <alignment horizontal="center" vertical="center"/>
    </xf>
    <xf numFmtId="168" fontId="31" fillId="8" borderId="13" xfId="4" applyNumberFormat="1" applyFont="1" applyFill="1" applyBorder="1" applyAlignment="1">
      <alignment vertical="center"/>
    </xf>
    <xf numFmtId="168" fontId="31" fillId="0" borderId="13" xfId="4" applyNumberFormat="1" applyFont="1" applyBorder="1" applyAlignment="1">
      <alignment vertical="center"/>
    </xf>
    <xf numFmtId="0" fontId="19" fillId="0" borderId="35" xfId="4" applyFont="1" applyBorder="1" applyAlignment="1">
      <alignment vertical="center"/>
    </xf>
    <xf numFmtId="168" fontId="19" fillId="0" borderId="27" xfId="4" applyNumberFormat="1" applyFont="1" applyBorder="1" applyAlignment="1">
      <alignment vertical="center"/>
    </xf>
    <xf numFmtId="0" fontId="21" fillId="7" borderId="34" xfId="4" applyFont="1" applyFill="1" applyBorder="1" applyAlignment="1">
      <alignment horizontal="center" vertical="center" wrapText="1"/>
    </xf>
    <xf numFmtId="0" fontId="20" fillId="0" borderId="33" xfId="4" applyFont="1" applyBorder="1" applyAlignment="1">
      <alignment vertical="center"/>
    </xf>
    <xf numFmtId="0" fontId="20" fillId="0" borderId="13" xfId="4" applyFont="1" applyBorder="1" applyAlignment="1">
      <alignment vertical="center"/>
    </xf>
    <xf numFmtId="0" fontId="19" fillId="0" borderId="13" xfId="4" applyFont="1" applyBorder="1" applyAlignment="1">
      <alignment horizontal="center" vertical="center" wrapText="1"/>
    </xf>
    <xf numFmtId="0" fontId="19" fillId="0" borderId="19" xfId="4" applyFont="1" applyBorder="1" applyAlignment="1">
      <alignment horizontal="center" vertical="center" wrapText="1"/>
    </xf>
    <xf numFmtId="0" fontId="21" fillId="7" borderId="34" xfId="4" applyFont="1" applyFill="1" applyBorder="1" applyAlignment="1">
      <alignment horizontal="center" vertical="center"/>
    </xf>
    <xf numFmtId="0" fontId="21" fillId="7" borderId="13" xfId="4" applyFont="1" applyFill="1" applyBorder="1" applyAlignment="1">
      <alignment horizontal="center" vertical="center"/>
    </xf>
    <xf numFmtId="0" fontId="21" fillId="7" borderId="19" xfId="4" applyFont="1" applyFill="1" applyBorder="1" applyAlignment="1">
      <alignment horizontal="center" vertical="center"/>
    </xf>
    <xf numFmtId="0" fontId="20" fillId="0" borderId="36" xfId="4" applyFont="1" applyBorder="1" applyAlignment="1">
      <alignment vertical="center" wrapText="1"/>
    </xf>
    <xf numFmtId="168" fontId="31" fillId="0" borderId="52" xfId="4" applyNumberFormat="1" applyFont="1" applyBorder="1" applyAlignment="1">
      <alignment horizontal="right" vertical="center"/>
    </xf>
    <xf numFmtId="0" fontId="20" fillId="0" borderId="53" xfId="4" applyFont="1" applyBorder="1" applyAlignment="1">
      <alignment vertical="center" wrapText="1"/>
    </xf>
    <xf numFmtId="168" fontId="31" fillId="0" borderId="33" xfId="4" applyNumberFormat="1" applyFont="1" applyBorder="1" applyAlignment="1">
      <alignment horizontal="right" vertical="center"/>
    </xf>
    <xf numFmtId="168" fontId="31" fillId="0" borderId="53" xfId="4" applyNumberFormat="1" applyFont="1" applyBorder="1" applyAlignment="1">
      <alignment horizontal="right" vertical="center"/>
    </xf>
    <xf numFmtId="0" fontId="20" fillId="0" borderId="33" xfId="4" applyFont="1" applyBorder="1" applyAlignment="1">
      <alignment vertical="center" wrapText="1"/>
    </xf>
    <xf numFmtId="168" fontId="19" fillId="0" borderId="35" xfId="4" applyNumberFormat="1" applyFont="1" applyBorder="1" applyAlignment="1">
      <alignment vertical="center"/>
    </xf>
    <xf numFmtId="0" fontId="30" fillId="0" borderId="16" xfId="4" applyFont="1" applyBorder="1" applyAlignment="1">
      <alignment vertical="center" wrapText="1"/>
    </xf>
    <xf numFmtId="0" fontId="15" fillId="0" borderId="0" xfId="4" applyFont="1" applyAlignment="1">
      <alignment vertical="center"/>
    </xf>
    <xf numFmtId="0" fontId="1" fillId="0" borderId="0" xfId="4"/>
    <xf numFmtId="165" fontId="23" fillId="10" borderId="0" xfId="0" applyNumberFormat="1" applyFont="1" applyFill="1" applyBorder="1" applyAlignment="1">
      <alignment horizontal="left" vertical="center" wrapText="1"/>
    </xf>
    <xf numFmtId="165" fontId="24" fillId="10" borderId="25" xfId="0" applyNumberFormat="1" applyFont="1" applyFill="1" applyBorder="1" applyAlignment="1">
      <alignment horizontal="left" vertical="center" wrapText="1"/>
    </xf>
    <xf numFmtId="165" fontId="24" fillId="10" borderId="26" xfId="0" applyNumberFormat="1" applyFont="1" applyFill="1" applyBorder="1" applyAlignment="1">
      <alignment horizontal="left" vertical="center" wrapText="1"/>
    </xf>
    <xf numFmtId="165" fontId="24" fillId="10" borderId="27" xfId="0" applyNumberFormat="1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2" fillId="9" borderId="0" xfId="4" applyFont="1" applyFill="1" applyAlignment="1">
      <alignment horizontal="center" vertical="center"/>
    </xf>
    <xf numFmtId="0" fontId="22" fillId="9" borderId="18" xfId="4" applyFont="1" applyFill="1" applyBorder="1" applyAlignment="1">
      <alignment horizontal="center" vertical="center"/>
    </xf>
    <xf numFmtId="0" fontId="21" fillId="7" borderId="36" xfId="4" applyFont="1" applyFill="1" applyBorder="1" applyAlignment="1">
      <alignment horizontal="center" vertical="center" wrapText="1"/>
    </xf>
    <xf numFmtId="0" fontId="21" fillId="7" borderId="34" xfId="4" applyFont="1" applyFill="1" applyBorder="1" applyAlignment="1">
      <alignment horizontal="center" vertical="center" wrapText="1"/>
    </xf>
    <xf numFmtId="0" fontId="21" fillId="7" borderId="20" xfId="4" applyFont="1" applyFill="1" applyBorder="1" applyAlignment="1">
      <alignment horizontal="center" vertical="center"/>
    </xf>
    <xf numFmtId="0" fontId="21" fillId="7" borderId="16" xfId="4" applyFont="1" applyFill="1" applyBorder="1" applyAlignment="1">
      <alignment horizontal="center" vertical="center"/>
    </xf>
    <xf numFmtId="0" fontId="21" fillId="7" borderId="38" xfId="4" applyFont="1" applyFill="1" applyBorder="1" applyAlignment="1">
      <alignment horizontal="center" vertical="center"/>
    </xf>
    <xf numFmtId="0" fontId="21" fillId="7" borderId="40" xfId="4" applyFont="1" applyFill="1" applyBorder="1" applyAlignment="1">
      <alignment horizontal="center" vertical="center" wrapText="1"/>
    </xf>
    <xf numFmtId="0" fontId="21" fillId="7" borderId="16" xfId="4" applyFont="1" applyFill="1" applyBorder="1" applyAlignment="1">
      <alignment horizontal="center" vertical="center" wrapText="1"/>
    </xf>
    <xf numFmtId="0" fontId="21" fillId="7" borderId="38" xfId="4" applyFont="1" applyFill="1" applyBorder="1" applyAlignment="1">
      <alignment horizontal="center" vertical="center" wrapText="1"/>
    </xf>
    <xf numFmtId="0" fontId="21" fillId="7" borderId="41" xfId="4" applyFont="1" applyFill="1" applyBorder="1" applyAlignment="1">
      <alignment horizontal="center" vertical="center" wrapText="1"/>
    </xf>
    <xf numFmtId="0" fontId="21" fillId="7" borderId="18" xfId="4" applyFont="1" applyFill="1" applyBorder="1" applyAlignment="1">
      <alignment horizontal="center" vertical="center" wrapText="1"/>
    </xf>
    <xf numFmtId="0" fontId="21" fillId="7" borderId="39" xfId="4" applyFont="1" applyFill="1" applyBorder="1" applyAlignment="1">
      <alignment horizontal="center" vertical="center" wrapText="1"/>
    </xf>
    <xf numFmtId="0" fontId="21" fillId="7" borderId="15" xfId="4" applyFont="1" applyFill="1" applyBorder="1" applyAlignment="1">
      <alignment horizontal="center" vertical="center"/>
    </xf>
    <xf numFmtId="0" fontId="21" fillId="7" borderId="18" xfId="4" applyFont="1" applyFill="1" applyBorder="1" applyAlignment="1">
      <alignment horizontal="center" vertical="center"/>
    </xf>
    <xf numFmtId="0" fontId="21" fillId="7" borderId="39" xfId="4" applyFont="1" applyFill="1" applyBorder="1" applyAlignment="1">
      <alignment horizontal="center" vertical="center"/>
    </xf>
    <xf numFmtId="2" fontId="31" fillId="8" borderId="48" xfId="4" applyNumberFormat="1" applyFont="1" applyFill="1" applyBorder="1" applyAlignment="1">
      <alignment horizontal="center" vertical="center"/>
    </xf>
    <xf numFmtId="2" fontId="31" fillId="8" borderId="49" xfId="4" applyNumberFormat="1" applyFont="1" applyFill="1" applyBorder="1" applyAlignment="1">
      <alignment horizontal="center" vertical="center"/>
    </xf>
    <xf numFmtId="0" fontId="19" fillId="8" borderId="25" xfId="4" applyFont="1" applyFill="1" applyBorder="1" applyAlignment="1">
      <alignment horizontal="center" vertical="center"/>
    </xf>
    <xf numFmtId="0" fontId="19" fillId="8" borderId="26" xfId="4" applyFont="1" applyFill="1" applyBorder="1" applyAlignment="1">
      <alignment horizontal="center" vertical="center"/>
    </xf>
    <xf numFmtId="0" fontId="19" fillId="8" borderId="37" xfId="4" applyFont="1" applyFill="1" applyBorder="1" applyAlignment="1">
      <alignment horizontal="center" vertical="center"/>
    </xf>
    <xf numFmtId="0" fontId="19" fillId="8" borderId="40" xfId="4" applyFont="1" applyFill="1" applyBorder="1" applyAlignment="1">
      <alignment horizontal="center" vertical="center"/>
    </xf>
    <xf numFmtId="0" fontId="19" fillId="8" borderId="17" xfId="4" applyFont="1" applyFill="1" applyBorder="1" applyAlignment="1">
      <alignment horizontal="center" vertical="center"/>
    </xf>
    <xf numFmtId="0" fontId="32" fillId="0" borderId="20" xfId="4" applyFont="1" applyBorder="1" applyAlignment="1">
      <alignment horizontal="justify" vertical="center" wrapText="1"/>
    </xf>
    <xf numFmtId="0" fontId="32" fillId="0" borderId="16" xfId="4" applyFont="1" applyBorder="1" applyAlignment="1">
      <alignment horizontal="justify" vertical="center" wrapText="1"/>
    </xf>
    <xf numFmtId="0" fontId="32" fillId="0" borderId="17" xfId="4" applyFont="1" applyBorder="1" applyAlignment="1">
      <alignment horizontal="justify" vertical="center" wrapText="1"/>
    </xf>
    <xf numFmtId="0" fontId="32" fillId="0" borderId="12" xfId="4" applyFont="1" applyBorder="1" applyAlignment="1">
      <alignment horizontal="justify" vertical="center" wrapText="1"/>
    </xf>
    <xf numFmtId="0" fontId="32" fillId="0" borderId="0" xfId="4" applyFont="1" applyAlignment="1">
      <alignment horizontal="justify" vertical="center" wrapText="1"/>
    </xf>
    <xf numFmtId="0" fontId="32" fillId="0" borderId="13" xfId="4" applyFont="1" applyBorder="1" applyAlignment="1">
      <alignment horizontal="justify" vertical="center" wrapText="1"/>
    </xf>
    <xf numFmtId="0" fontId="32" fillId="0" borderId="15" xfId="4" applyFont="1" applyBorder="1" applyAlignment="1">
      <alignment horizontal="justify" vertical="center" wrapText="1"/>
    </xf>
    <xf numFmtId="0" fontId="32" fillId="0" borderId="18" xfId="4" applyFont="1" applyBorder="1" applyAlignment="1">
      <alignment horizontal="justify" vertical="center" wrapText="1"/>
    </xf>
    <xf numFmtId="0" fontId="32" fillId="0" borderId="19" xfId="4" applyFont="1" applyBorder="1" applyAlignment="1">
      <alignment horizontal="justify" vertical="center" wrapText="1"/>
    </xf>
    <xf numFmtId="0" fontId="19" fillId="8" borderId="33" xfId="4" applyFont="1" applyFill="1" applyBorder="1" applyAlignment="1">
      <alignment vertical="center" wrapText="1"/>
    </xf>
    <xf numFmtId="0" fontId="19" fillId="8" borderId="34" xfId="4" applyFont="1" applyFill="1" applyBorder="1" applyAlignment="1">
      <alignment vertical="center" wrapText="1"/>
    </xf>
    <xf numFmtId="0" fontId="19" fillId="8" borderId="33" xfId="4" applyFont="1" applyFill="1" applyBorder="1" applyAlignment="1">
      <alignment horizontal="center" vertical="center" wrapText="1"/>
    </xf>
    <xf numFmtId="0" fontId="19" fillId="8" borderId="34" xfId="4" applyFont="1" applyFill="1" applyBorder="1" applyAlignment="1">
      <alignment horizontal="center" vertical="center" wrapText="1"/>
    </xf>
    <xf numFmtId="0" fontId="19" fillId="8" borderId="36" xfId="4" applyFont="1" applyFill="1" applyBorder="1" applyAlignment="1">
      <alignment horizontal="center" vertical="center" wrapText="1"/>
    </xf>
    <xf numFmtId="0" fontId="19" fillId="8" borderId="12" xfId="4" applyFont="1" applyFill="1" applyBorder="1" applyAlignment="1">
      <alignment horizontal="center" vertical="center"/>
    </xf>
    <xf numFmtId="0" fontId="19" fillId="8" borderId="13" xfId="4" applyFont="1" applyFill="1" applyBorder="1" applyAlignment="1">
      <alignment horizontal="center" vertical="center"/>
    </xf>
    <xf numFmtId="0" fontId="20" fillId="8" borderId="15" xfId="4" applyFont="1" applyFill="1" applyBorder="1" applyAlignment="1">
      <alignment vertical="center"/>
    </xf>
    <xf numFmtId="0" fontId="20" fillId="8" borderId="19" xfId="4" applyFont="1" applyFill="1" applyBorder="1" applyAlignment="1">
      <alignment vertical="center"/>
    </xf>
    <xf numFmtId="2" fontId="31" fillId="8" borderId="20" xfId="4" applyNumberFormat="1" applyFont="1" applyFill="1" applyBorder="1" applyAlignment="1">
      <alignment horizontal="center" vertical="center"/>
    </xf>
    <xf numFmtId="2" fontId="31" fillId="8" borderId="17" xfId="4" applyNumberFormat="1" applyFont="1" applyFill="1" applyBorder="1" applyAlignment="1">
      <alignment horizontal="center" vertical="center"/>
    </xf>
    <xf numFmtId="2" fontId="31" fillId="8" borderId="12" xfId="4" applyNumberFormat="1" applyFont="1" applyFill="1" applyBorder="1" applyAlignment="1">
      <alignment horizontal="center" vertical="center"/>
    </xf>
    <xf numFmtId="2" fontId="31" fillId="8" borderId="13" xfId="4" applyNumberFormat="1" applyFont="1" applyFill="1" applyBorder="1" applyAlignment="1">
      <alignment horizontal="center" vertical="center"/>
    </xf>
    <xf numFmtId="2" fontId="19" fillId="8" borderId="20" xfId="4" applyNumberFormat="1" applyFont="1" applyFill="1" applyBorder="1" applyAlignment="1">
      <alignment horizontal="center" vertical="center"/>
    </xf>
    <xf numFmtId="2" fontId="19" fillId="8" borderId="17" xfId="4" applyNumberFormat="1" applyFont="1" applyFill="1" applyBorder="1" applyAlignment="1">
      <alignment horizontal="center" vertical="center"/>
    </xf>
    <xf numFmtId="0" fontId="21" fillId="7" borderId="25" xfId="4" applyFont="1" applyFill="1" applyBorder="1" applyAlignment="1">
      <alignment horizontal="center" vertical="center"/>
    </xf>
    <xf numFmtId="0" fontId="21" fillId="7" borderId="26" xfId="4" applyFont="1" applyFill="1" applyBorder="1" applyAlignment="1">
      <alignment horizontal="center" vertical="center"/>
    </xf>
    <xf numFmtId="0" fontId="21" fillId="7" borderId="37" xfId="4" applyFont="1" applyFill="1" applyBorder="1" applyAlignment="1">
      <alignment horizontal="center" vertical="center"/>
    </xf>
    <xf numFmtId="0" fontId="19" fillId="0" borderId="33" xfId="4" applyFont="1" applyBorder="1" applyAlignment="1">
      <alignment vertical="center" wrapText="1"/>
    </xf>
    <xf numFmtId="0" fontId="19" fillId="0" borderId="34" xfId="4" applyFont="1" applyBorder="1" applyAlignment="1">
      <alignment vertical="center" wrapText="1"/>
    </xf>
    <xf numFmtId="0" fontId="19" fillId="0" borderId="33" xfId="4" applyFont="1" applyBorder="1" applyAlignment="1">
      <alignment horizontal="center" vertical="center" wrapText="1"/>
    </xf>
    <xf numFmtId="0" fontId="19" fillId="0" borderId="34" xfId="4" applyFont="1" applyBorder="1" applyAlignment="1">
      <alignment horizontal="center" vertical="center" wrapText="1"/>
    </xf>
    <xf numFmtId="0" fontId="19" fillId="0" borderId="36" xfId="4" applyFont="1" applyBorder="1" applyAlignment="1">
      <alignment horizontal="center" vertical="center" wrapText="1"/>
    </xf>
    <xf numFmtId="0" fontId="30" fillId="0" borderId="20" xfId="4" applyFont="1" applyBorder="1" applyAlignment="1">
      <alignment horizontal="justify" vertical="center" wrapText="1"/>
    </xf>
    <xf numFmtId="0" fontId="30" fillId="0" borderId="16" xfId="4" applyFont="1" applyBorder="1" applyAlignment="1">
      <alignment horizontal="justify" vertical="center" wrapText="1"/>
    </xf>
    <xf numFmtId="0" fontId="30" fillId="0" borderId="17" xfId="4" applyFont="1" applyBorder="1" applyAlignment="1">
      <alignment horizontal="justify" vertical="center" wrapText="1"/>
    </xf>
    <xf numFmtId="0" fontId="19" fillId="0" borderId="40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0" borderId="12" xfId="4" applyFont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0" fontId="20" fillId="0" borderId="15" xfId="4" applyFont="1" applyBorder="1" applyAlignment="1">
      <alignment vertical="center"/>
    </xf>
    <xf numFmtId="0" fontId="20" fillId="0" borderId="19" xfId="4" applyFont="1" applyBorder="1" applyAlignment="1">
      <alignment vertical="center"/>
    </xf>
    <xf numFmtId="2" fontId="31" fillId="8" borderId="50" xfId="4" applyNumberFormat="1" applyFont="1" applyFill="1" applyBorder="1" applyAlignment="1">
      <alignment horizontal="center" vertical="center"/>
    </xf>
    <xf numFmtId="2" fontId="31" fillId="8" borderId="51" xfId="4" applyNumberFormat="1" applyFont="1" applyFill="1" applyBorder="1" applyAlignment="1">
      <alignment horizontal="center" vertical="center"/>
    </xf>
    <xf numFmtId="0" fontId="21" fillId="7" borderId="36" xfId="4" applyFont="1" applyFill="1" applyBorder="1" applyAlignment="1">
      <alignment vertical="center" wrapText="1"/>
    </xf>
    <xf numFmtId="0" fontId="21" fillId="7" borderId="34" xfId="4" applyFont="1" applyFill="1" applyBorder="1" applyAlignment="1">
      <alignment vertical="center" wrapText="1"/>
    </xf>
    <xf numFmtId="0" fontId="21" fillId="7" borderId="17" xfId="4" applyFont="1" applyFill="1" applyBorder="1" applyAlignment="1">
      <alignment horizontal="center" vertical="center"/>
    </xf>
    <xf numFmtId="0" fontId="21" fillId="7" borderId="19" xfId="4" applyFont="1" applyFill="1" applyBorder="1" applyAlignment="1">
      <alignment horizontal="center" vertical="center"/>
    </xf>
    <xf numFmtId="168" fontId="31" fillId="0" borderId="20" xfId="4" applyNumberFormat="1" applyFont="1" applyBorder="1" applyAlignment="1">
      <alignment horizontal="right" vertical="center"/>
    </xf>
    <xf numFmtId="168" fontId="31" fillId="0" borderId="17" xfId="4" applyNumberFormat="1" applyFont="1" applyBorder="1" applyAlignment="1">
      <alignment horizontal="right" vertical="center"/>
    </xf>
    <xf numFmtId="168" fontId="19" fillId="0" borderId="25" xfId="4" applyNumberFormat="1" applyFont="1" applyBorder="1" applyAlignment="1">
      <alignment horizontal="right" vertical="center"/>
    </xf>
    <xf numFmtId="168" fontId="19" fillId="0" borderId="27" xfId="4" applyNumberFormat="1" applyFont="1" applyBorder="1" applyAlignment="1">
      <alignment horizontal="right" vertical="center"/>
    </xf>
    <xf numFmtId="2" fontId="19" fillId="0" borderId="25" xfId="4" applyNumberFormat="1" applyFont="1" applyBorder="1" applyAlignment="1">
      <alignment horizontal="center" vertical="center"/>
    </xf>
    <xf numFmtId="2" fontId="19" fillId="0" borderId="26" xfId="4" applyNumberFormat="1" applyFont="1" applyBorder="1" applyAlignment="1">
      <alignment horizontal="center" vertical="center"/>
    </xf>
    <xf numFmtId="2" fontId="19" fillId="0" borderId="27" xfId="4" applyNumberFormat="1" applyFont="1" applyBorder="1" applyAlignment="1">
      <alignment horizontal="center" vertical="center"/>
    </xf>
    <xf numFmtId="2" fontId="31" fillId="0" borderId="20" xfId="4" applyNumberFormat="1" applyFont="1" applyBorder="1" applyAlignment="1">
      <alignment horizontal="center" vertical="center"/>
    </xf>
    <xf numFmtId="2" fontId="31" fillId="0" borderId="16" xfId="4" applyNumberFormat="1" applyFont="1" applyBorder="1" applyAlignment="1">
      <alignment horizontal="center" vertical="center"/>
    </xf>
    <xf numFmtId="2" fontId="31" fillId="0" borderId="17" xfId="4" applyNumberFormat="1" applyFont="1" applyBorder="1" applyAlignment="1">
      <alignment horizontal="center" vertical="center"/>
    </xf>
    <xf numFmtId="168" fontId="31" fillId="0" borderId="48" xfId="4" applyNumberFormat="1" applyFont="1" applyBorder="1" applyAlignment="1">
      <alignment horizontal="right" vertical="center"/>
    </xf>
    <xf numFmtId="168" fontId="31" fillId="0" borderId="49" xfId="4" applyNumberFormat="1" applyFont="1" applyBorder="1" applyAlignment="1">
      <alignment horizontal="right" vertical="center"/>
    </xf>
    <xf numFmtId="2" fontId="31" fillId="0" borderId="48" xfId="4" applyNumberFormat="1" applyFont="1" applyBorder="1" applyAlignment="1">
      <alignment horizontal="center" vertical="center"/>
    </xf>
    <xf numFmtId="2" fontId="31" fillId="0" borderId="54" xfId="4" applyNumberFormat="1" applyFont="1" applyBorder="1" applyAlignment="1">
      <alignment horizontal="center" vertical="center"/>
    </xf>
    <xf numFmtId="2" fontId="31" fillId="0" borderId="49" xfId="4" applyNumberFormat="1" applyFont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 xr:uid="{00000000-0005-0000-0000-000002000000}"/>
    <cellStyle name="Normal 2 2" xfId="4" xr:uid="{D7D03BA4-16F7-43B7-B309-652F1D94BCE2}"/>
    <cellStyle name="Normal 3" xfId="5" xr:uid="{3AA11C7D-4048-4716-AFFB-F82445742541}"/>
    <cellStyle name="Porcentaje 3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workbookViewId="0">
      <selection activeCell="G41" sqref="G41"/>
    </sheetView>
  </sheetViews>
  <sheetFormatPr baseColWidth="10" defaultRowHeight="12.75" x14ac:dyDescent="0.2"/>
  <cols>
    <col min="1" max="1" width="14" customWidth="1"/>
    <col min="2" max="2" width="16.28515625" customWidth="1"/>
    <col min="3" max="3" width="14.7109375" customWidth="1"/>
    <col min="4" max="4" width="15" customWidth="1"/>
    <col min="5" max="5" width="13.85546875" customWidth="1"/>
    <col min="6" max="6" width="14.42578125" customWidth="1"/>
    <col min="7" max="7" width="15.28515625" customWidth="1"/>
    <col min="8" max="8" width="15.140625" customWidth="1"/>
    <col min="9" max="9" width="12.85546875" customWidth="1"/>
    <col min="10" max="10" width="12.7109375" customWidth="1"/>
    <col min="11" max="11" width="12.140625" customWidth="1"/>
    <col min="12" max="12" width="12.28515625" customWidth="1"/>
    <col min="13" max="13" width="12.140625" customWidth="1"/>
  </cols>
  <sheetData>
    <row r="1" spans="1:13" ht="16.5" thickBot="1" x14ac:dyDescent="0.3">
      <c r="A1" s="123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ht="23.25" x14ac:dyDescent="0.35">
      <c r="A2" s="120" t="s">
        <v>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ht="15.75" x14ac:dyDescent="0.25">
      <c r="A3" s="10"/>
      <c r="B3" s="11"/>
      <c r="C3" s="11"/>
      <c r="D3" s="11"/>
      <c r="E3" s="15" t="s">
        <v>16</v>
      </c>
      <c r="F3" s="11"/>
      <c r="G3" s="11"/>
      <c r="H3" s="11"/>
      <c r="I3" s="11"/>
      <c r="J3" s="11"/>
      <c r="K3" s="11"/>
      <c r="L3" s="11"/>
      <c r="M3" s="12"/>
    </row>
    <row r="4" spans="1:13" ht="15.75" x14ac:dyDescent="0.25">
      <c r="A4" s="123" t="s">
        <v>67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16.5" thickBot="1" x14ac:dyDescent="0.3">
      <c r="A5" s="123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ht="13.5" thickBot="1" x14ac:dyDescent="0.25">
      <c r="A6" s="104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x14ac:dyDescent="0.2">
      <c r="A7" s="107" t="s">
        <v>11</v>
      </c>
      <c r="B7" s="109" t="s">
        <v>13</v>
      </c>
      <c r="C7" s="109" t="s">
        <v>5</v>
      </c>
      <c r="D7" s="111" t="s">
        <v>68</v>
      </c>
      <c r="E7" s="112"/>
      <c r="F7" s="112"/>
      <c r="G7" s="112"/>
      <c r="H7" s="112"/>
      <c r="I7" s="112"/>
      <c r="J7" s="113"/>
      <c r="K7" s="114" t="s">
        <v>14</v>
      </c>
      <c r="L7" s="114" t="s">
        <v>17</v>
      </c>
      <c r="M7" s="117" t="s">
        <v>15</v>
      </c>
    </row>
    <row r="8" spans="1:13" ht="60.75" customHeight="1" thickBot="1" x14ac:dyDescent="0.25">
      <c r="A8" s="126"/>
      <c r="B8" s="127"/>
      <c r="C8" s="127"/>
      <c r="D8" s="6" t="s">
        <v>6</v>
      </c>
      <c r="E8" s="1" t="s">
        <v>12</v>
      </c>
      <c r="F8" s="6" t="s">
        <v>66</v>
      </c>
      <c r="G8" s="16" t="s">
        <v>18</v>
      </c>
      <c r="H8" s="6" t="s">
        <v>7</v>
      </c>
      <c r="I8" s="6" t="s">
        <v>8</v>
      </c>
      <c r="J8" s="6" t="s">
        <v>9</v>
      </c>
      <c r="K8" s="116"/>
      <c r="L8" s="116"/>
      <c r="M8" s="119"/>
    </row>
    <row r="9" spans="1:13" ht="13.5" thickTop="1" x14ac:dyDescent="0.2">
      <c r="A9" s="7" t="s">
        <v>1</v>
      </c>
      <c r="B9" s="46">
        <v>42714.400000000001</v>
      </c>
      <c r="C9" s="46">
        <v>42714.400000000001</v>
      </c>
      <c r="D9" s="47">
        <v>14064.300000000001</v>
      </c>
      <c r="E9" s="45">
        <f>(D9/C9)</f>
        <v>0.32926366752195985</v>
      </c>
      <c r="F9" s="46">
        <v>7284.1</v>
      </c>
      <c r="G9" s="48">
        <f>SUM(F9)/D9</f>
        <v>0.51791415143306097</v>
      </c>
      <c r="H9" s="46">
        <v>119.7</v>
      </c>
      <c r="I9" s="49">
        <f>+F9+H9</f>
        <v>7403.8</v>
      </c>
      <c r="J9" s="46">
        <f>D9-I9</f>
        <v>6660.5000000000009</v>
      </c>
      <c r="K9" s="45">
        <f>I9/D9</f>
        <v>0.52642506203650374</v>
      </c>
      <c r="L9" s="50">
        <f>SUM(I9)*100%/D9-1</f>
        <v>-0.47357493796349626</v>
      </c>
      <c r="M9" s="51">
        <f>I9/C9</f>
        <v>0.17333264660161443</v>
      </c>
    </row>
    <row r="10" spans="1:13" x14ac:dyDescent="0.2">
      <c r="A10" s="8" t="s">
        <v>2</v>
      </c>
      <c r="B10" s="46">
        <v>385953</v>
      </c>
      <c r="C10" s="46">
        <v>385953.00000000006</v>
      </c>
      <c r="D10" s="49">
        <v>185052.00000000003</v>
      </c>
      <c r="E10" s="45">
        <f>(D10/C10)</f>
        <v>0.47946770720787246</v>
      </c>
      <c r="F10" s="46">
        <v>185052.00000000003</v>
      </c>
      <c r="G10" s="48">
        <f>SUM(F10)/D10</f>
        <v>1</v>
      </c>
      <c r="H10" s="46">
        <v>0</v>
      </c>
      <c r="I10" s="49">
        <f>+F10+H10</f>
        <v>185052.00000000003</v>
      </c>
      <c r="J10" s="46">
        <f>D10-I10</f>
        <v>0</v>
      </c>
      <c r="K10" s="45">
        <f>I10/D10</f>
        <v>1</v>
      </c>
      <c r="L10" s="50">
        <f>SUM(I10)*100%/D10-1</f>
        <v>0</v>
      </c>
      <c r="M10" s="51">
        <f>I10/C10</f>
        <v>0.47946770720787246</v>
      </c>
    </row>
    <row r="11" spans="1:13" ht="13.5" thickBot="1" x14ac:dyDescent="0.25">
      <c r="A11" s="9" t="s">
        <v>0</v>
      </c>
      <c r="B11" s="4">
        <f>SUM(B9:B10)</f>
        <v>428667.4</v>
      </c>
      <c r="C11" s="4">
        <f>SUM(C9:C10)</f>
        <v>428667.40000000008</v>
      </c>
      <c r="D11" s="14">
        <f>SUM(D9:D10)</f>
        <v>199116.30000000002</v>
      </c>
      <c r="E11" s="52">
        <f>+D11/C11</f>
        <v>0.46450068281376183</v>
      </c>
      <c r="F11" s="4">
        <f>SUM(F9:F10)</f>
        <v>192336.10000000003</v>
      </c>
      <c r="G11" s="53">
        <f>SUM(F11)/D11</f>
        <v>0.96594854364007376</v>
      </c>
      <c r="H11" s="4">
        <f>SUM(H9:H10)</f>
        <v>119.7</v>
      </c>
      <c r="I11" s="14">
        <f>SUM(I9:I10)</f>
        <v>192455.80000000002</v>
      </c>
      <c r="J11" s="5">
        <f>SUM(J9:J10)</f>
        <v>6660.5000000000009</v>
      </c>
      <c r="K11" s="52">
        <f>I11/D11</f>
        <v>0.96654969984878181</v>
      </c>
      <c r="L11" s="61">
        <f>SUM(I11)*100%/D11-1</f>
        <v>-3.3450300151218193E-2</v>
      </c>
      <c r="M11" s="66">
        <f>I11/C11</f>
        <v>0.44896299555319574</v>
      </c>
    </row>
    <row r="12" spans="1:13" ht="13.5" thickBot="1" x14ac:dyDescent="0.25">
      <c r="A12" s="104" t="s">
        <v>10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1:13" x14ac:dyDescent="0.2">
      <c r="A13" s="107" t="s">
        <v>48</v>
      </c>
      <c r="B13" s="109" t="s">
        <v>13</v>
      </c>
      <c r="C13" s="109" t="s">
        <v>5</v>
      </c>
      <c r="D13" s="111" t="s">
        <v>68</v>
      </c>
      <c r="E13" s="112"/>
      <c r="F13" s="112"/>
      <c r="G13" s="112"/>
      <c r="H13" s="112"/>
      <c r="I13" s="112"/>
      <c r="J13" s="113"/>
      <c r="K13" s="114" t="s">
        <v>49</v>
      </c>
      <c r="L13" s="114" t="s">
        <v>50</v>
      </c>
      <c r="M13" s="117" t="s">
        <v>51</v>
      </c>
    </row>
    <row r="14" spans="1:13" ht="53.25" customHeight="1" thickBot="1" x14ac:dyDescent="0.25">
      <c r="A14" s="108"/>
      <c r="B14" s="110"/>
      <c r="C14" s="110"/>
      <c r="D14" s="19" t="s">
        <v>6</v>
      </c>
      <c r="E14" s="20" t="s">
        <v>52</v>
      </c>
      <c r="F14" s="19" t="s">
        <v>71</v>
      </c>
      <c r="G14" s="16" t="s">
        <v>53</v>
      </c>
      <c r="H14" s="19" t="s">
        <v>54</v>
      </c>
      <c r="I14" s="19" t="s">
        <v>55</v>
      </c>
      <c r="J14" s="19" t="s">
        <v>9</v>
      </c>
      <c r="K14" s="115"/>
      <c r="L14" s="116"/>
      <c r="M14" s="118"/>
    </row>
    <row r="15" spans="1:13" ht="13.5" thickTop="1" x14ac:dyDescent="0.2">
      <c r="A15" s="21">
        <v>1000</v>
      </c>
      <c r="B15" s="22">
        <v>334141.10000000003</v>
      </c>
      <c r="C15" s="23">
        <v>334141.10000000003</v>
      </c>
      <c r="D15" s="13">
        <v>164838.30000000002</v>
      </c>
      <c r="E15" s="45">
        <f t="shared" ref="E15:E18" si="0">(D15/C15)</f>
        <v>0.49331943900346292</v>
      </c>
      <c r="F15" s="3">
        <v>149274</v>
      </c>
      <c r="G15" s="57">
        <f>+F15/D15</f>
        <v>0.90557837589929024</v>
      </c>
      <c r="H15" s="3">
        <v>0</v>
      </c>
      <c r="I15" s="24">
        <f>+F15+H15</f>
        <v>149274</v>
      </c>
      <c r="J15" s="25">
        <f>+D15-I15</f>
        <v>15564.300000000017</v>
      </c>
      <c r="K15" s="45">
        <f t="shared" ref="K15:K18" si="1">I15/D15</f>
        <v>0.90557837589929024</v>
      </c>
      <c r="L15" s="54">
        <f>SUM(I15)*100%/D15-1</f>
        <v>-9.4421624100709756E-2</v>
      </c>
      <c r="M15" s="18">
        <f>I15/C15</f>
        <v>0.44673941637230496</v>
      </c>
    </row>
    <row r="16" spans="1:13" x14ac:dyDescent="0.2">
      <c r="A16" s="21">
        <v>2000</v>
      </c>
      <c r="B16" s="22">
        <v>12701.5</v>
      </c>
      <c r="C16" s="3">
        <v>16709.7</v>
      </c>
      <c r="D16" s="13">
        <v>3895.8999999999996</v>
      </c>
      <c r="E16" s="45">
        <f t="shared" si="0"/>
        <v>0.23315200153204424</v>
      </c>
      <c r="F16" s="3">
        <v>7209.4</v>
      </c>
      <c r="G16" s="57">
        <f t="shared" ref="G16:G18" si="2">+F16/D16</f>
        <v>1.85050950999769</v>
      </c>
      <c r="H16" s="3">
        <v>135</v>
      </c>
      <c r="I16" s="24">
        <f t="shared" ref="I16:I22" si="3">+F16+H16</f>
        <v>7344.4</v>
      </c>
      <c r="J16" s="25">
        <f t="shared" ref="J16:J21" si="4">+D16-I16</f>
        <v>-3448.5</v>
      </c>
      <c r="K16" s="45">
        <f t="shared" si="1"/>
        <v>1.8851613234425937</v>
      </c>
      <c r="L16" s="55">
        <f>SUM(I16)*100%/D16-1</f>
        <v>0.88516132344259368</v>
      </c>
      <c r="M16" s="18">
        <f>I16/C16</f>
        <v>0.4395291357714381</v>
      </c>
    </row>
    <row r="17" spans="1:13" x14ac:dyDescent="0.2">
      <c r="A17" s="21">
        <v>3100</v>
      </c>
      <c r="B17" s="22">
        <v>73953.3</v>
      </c>
      <c r="C17" s="3">
        <v>69945.100000000006</v>
      </c>
      <c r="D17" s="13">
        <v>26977.599999999999</v>
      </c>
      <c r="E17" s="45">
        <f t="shared" si="0"/>
        <v>0.38569678219060372</v>
      </c>
      <c r="F17" s="3">
        <v>22623.200000000001</v>
      </c>
      <c r="G17" s="57">
        <f t="shared" si="2"/>
        <v>0.83859201708083753</v>
      </c>
      <c r="H17" s="3">
        <v>893.1</v>
      </c>
      <c r="I17" s="24">
        <f t="shared" si="3"/>
        <v>23516.3</v>
      </c>
      <c r="J17" s="25">
        <f t="shared" si="4"/>
        <v>3461.2999999999993</v>
      </c>
      <c r="K17" s="45">
        <f t="shared" si="1"/>
        <v>0.87169725994899472</v>
      </c>
      <c r="L17" s="17">
        <f>SUM(I17)*100%/D17-1</f>
        <v>-0.12830274005100528</v>
      </c>
      <c r="M17" s="18">
        <f>I17/C17</f>
        <v>0.33621082820669351</v>
      </c>
    </row>
    <row r="18" spans="1:13" x14ac:dyDescent="0.2">
      <c r="A18" s="21" t="s">
        <v>56</v>
      </c>
      <c r="B18" s="22">
        <v>7871.5</v>
      </c>
      <c r="C18" s="3">
        <v>7871.5</v>
      </c>
      <c r="D18" s="13">
        <v>3404.5</v>
      </c>
      <c r="E18" s="45">
        <f t="shared" si="0"/>
        <v>0.43250968684494695</v>
      </c>
      <c r="F18" s="3">
        <v>2597.1000000000004</v>
      </c>
      <c r="G18" s="57">
        <f t="shared" si="2"/>
        <v>0.76284329563812614</v>
      </c>
      <c r="H18" s="3">
        <v>16.399999999999999</v>
      </c>
      <c r="I18" s="24">
        <f t="shared" si="3"/>
        <v>2613.5000000000005</v>
      </c>
      <c r="J18" s="25">
        <f t="shared" si="4"/>
        <v>790.99999999999955</v>
      </c>
      <c r="K18" s="45">
        <f t="shared" si="1"/>
        <v>0.76766044940519917</v>
      </c>
      <c r="L18" s="17">
        <f>SUM(I18)*100%/D18-1</f>
        <v>-0.23233955059480083</v>
      </c>
      <c r="M18" s="18">
        <f>I18/C18</f>
        <v>0.33202058057549394</v>
      </c>
    </row>
    <row r="19" spans="1:13" x14ac:dyDescent="0.2">
      <c r="A19" s="26" t="s">
        <v>57</v>
      </c>
      <c r="B19" s="27">
        <f>B15+B16+B17+B18</f>
        <v>428667.4</v>
      </c>
      <c r="C19" s="27">
        <f>C15+C16+C17+C18</f>
        <v>428667.4</v>
      </c>
      <c r="D19" s="28">
        <f>D15+D16+D17+D18</f>
        <v>199116.30000000002</v>
      </c>
      <c r="E19" s="56">
        <f t="shared" ref="E19" si="5">D19/C19</f>
        <v>0.46450068281376194</v>
      </c>
      <c r="F19" s="27">
        <f>F15+F16+F17+F18</f>
        <v>181703.7</v>
      </c>
      <c r="G19" s="53">
        <f t="shared" ref="G19" si="6">SUM(F19)/D19</f>
        <v>0.91255060484751871</v>
      </c>
      <c r="H19" s="27">
        <f>H15+H16+H17+H18</f>
        <v>1044.5</v>
      </c>
      <c r="I19" s="28">
        <f>I15+I16+I17+I18</f>
        <v>182748.19999999998</v>
      </c>
      <c r="J19" s="59">
        <f t="shared" ref="J19" si="7">D19-I19</f>
        <v>16368.100000000035</v>
      </c>
      <c r="K19" s="60">
        <f>I19/D19</f>
        <v>0.91779628287588699</v>
      </c>
      <c r="L19" s="61">
        <f>SUM(I19)*100%/D19-1</f>
        <v>-8.2203717124113007E-2</v>
      </c>
      <c r="M19" s="62">
        <f t="shared" ref="M19" si="8">I19/C19</f>
        <v>0.42631700007978207</v>
      </c>
    </row>
    <row r="20" spans="1:13" x14ac:dyDescent="0.2">
      <c r="A20" s="21">
        <v>5000</v>
      </c>
      <c r="B20" s="22">
        <v>0</v>
      </c>
      <c r="C20" s="22">
        <v>0</v>
      </c>
      <c r="D20" s="13">
        <v>0</v>
      </c>
      <c r="E20" s="45">
        <v>0</v>
      </c>
      <c r="F20" s="3">
        <v>0</v>
      </c>
      <c r="G20" s="57">
        <v>0</v>
      </c>
      <c r="H20" s="3">
        <v>0</v>
      </c>
      <c r="I20" s="24">
        <f t="shared" si="3"/>
        <v>0</v>
      </c>
      <c r="J20" s="25">
        <f t="shared" si="4"/>
        <v>0</v>
      </c>
      <c r="K20" s="45">
        <v>0</v>
      </c>
      <c r="L20" s="17">
        <v>0</v>
      </c>
      <c r="M20" s="18">
        <v>0</v>
      </c>
    </row>
    <row r="21" spans="1:13" x14ac:dyDescent="0.2">
      <c r="A21" s="21">
        <v>6000</v>
      </c>
      <c r="B21" s="22">
        <v>0</v>
      </c>
      <c r="C21" s="22">
        <v>0</v>
      </c>
      <c r="D21" s="13">
        <v>0</v>
      </c>
      <c r="E21" s="45">
        <v>0</v>
      </c>
      <c r="F21" s="3">
        <v>0</v>
      </c>
      <c r="G21" s="57">
        <v>0</v>
      </c>
      <c r="H21" s="3">
        <v>0</v>
      </c>
      <c r="I21" s="24">
        <f t="shared" si="3"/>
        <v>0</v>
      </c>
      <c r="J21" s="25">
        <f t="shared" si="4"/>
        <v>0</v>
      </c>
      <c r="K21" s="45">
        <v>0</v>
      </c>
      <c r="L21" s="17">
        <v>0</v>
      </c>
      <c r="M21" s="18">
        <v>0</v>
      </c>
    </row>
    <row r="22" spans="1:13" x14ac:dyDescent="0.2">
      <c r="A22" s="26" t="s">
        <v>57</v>
      </c>
      <c r="B22" s="27">
        <f>+B20+B21</f>
        <v>0</v>
      </c>
      <c r="C22" s="27">
        <f>+C20+C21</f>
        <v>0</v>
      </c>
      <c r="D22" s="28">
        <f>+D20+D21</f>
        <v>0</v>
      </c>
      <c r="E22" s="29">
        <v>0</v>
      </c>
      <c r="F22" s="27">
        <f>+F20+F21</f>
        <v>0</v>
      </c>
      <c r="G22" s="53">
        <v>0</v>
      </c>
      <c r="H22" s="27">
        <f>+H20+H21</f>
        <v>0</v>
      </c>
      <c r="I22" s="28">
        <f t="shared" si="3"/>
        <v>0</v>
      </c>
      <c r="J22" s="30">
        <f t="shared" ref="J22:J23" si="9">D22-I22</f>
        <v>0</v>
      </c>
      <c r="K22" s="60">
        <v>0</v>
      </c>
      <c r="L22" s="61">
        <v>0</v>
      </c>
      <c r="M22" s="62">
        <v>0</v>
      </c>
    </row>
    <row r="23" spans="1:13" ht="13.5" thickBot="1" x14ac:dyDescent="0.25">
      <c r="A23" s="31" t="s">
        <v>0</v>
      </c>
      <c r="B23" s="32">
        <f>+B19+B22</f>
        <v>428667.4</v>
      </c>
      <c r="C23" s="32">
        <f>C19+C22</f>
        <v>428667.4</v>
      </c>
      <c r="D23" s="33">
        <f>+D19+D22</f>
        <v>199116.30000000002</v>
      </c>
      <c r="E23" s="34">
        <f t="shared" ref="E23" si="10">D23/C23</f>
        <v>0.46450068281376194</v>
      </c>
      <c r="F23" s="32">
        <f>+F19+F22</f>
        <v>181703.7</v>
      </c>
      <c r="G23" s="58">
        <f t="shared" ref="G23" si="11">SUM(F23)/D23</f>
        <v>0.91255060484751871</v>
      </c>
      <c r="H23" s="32">
        <f>+H19+H22</f>
        <v>1044.5</v>
      </c>
      <c r="I23" s="33">
        <f>+I19+I22</f>
        <v>182748.19999999998</v>
      </c>
      <c r="J23" s="32">
        <f t="shared" si="9"/>
        <v>16368.100000000035</v>
      </c>
      <c r="K23" s="63">
        <f>I23/D23</f>
        <v>0.91779628287588699</v>
      </c>
      <c r="L23" s="64">
        <f>SUM(I23)*100%/D23-1</f>
        <v>-8.2203717124113007E-2</v>
      </c>
      <c r="M23" s="65">
        <f t="shared" ref="M23" si="12">I23/C23</f>
        <v>0.42631700007978207</v>
      </c>
    </row>
    <row r="24" spans="1:13" ht="13.5" customHeight="1" thickBot="1" x14ac:dyDescent="0.25">
      <c r="A24" s="35"/>
      <c r="B24" s="36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7"/>
    </row>
    <row r="25" spans="1:13" ht="22.5" thickBot="1" x14ac:dyDescent="0.25">
      <c r="A25" s="67" t="s">
        <v>58</v>
      </c>
      <c r="B25" s="38"/>
      <c r="C25" s="68">
        <f>4756.7-62.1</f>
        <v>4694.5999999999995</v>
      </c>
      <c r="D25" s="35"/>
      <c r="E25" s="35"/>
      <c r="F25" s="35"/>
      <c r="G25" s="35"/>
      <c r="H25" s="35"/>
      <c r="I25" s="35"/>
      <c r="J25" s="35"/>
      <c r="K25" s="35"/>
      <c r="L25" s="35"/>
      <c r="M25" s="37"/>
    </row>
    <row r="26" spans="1:13" ht="13.5" thickBot="1" x14ac:dyDescent="0.25">
      <c r="A26" s="69"/>
      <c r="B26" s="69"/>
      <c r="C26" s="69"/>
      <c r="D26" s="39"/>
      <c r="E26" s="39"/>
      <c r="F26" s="40"/>
      <c r="G26" s="40"/>
      <c r="H26" s="40"/>
      <c r="I26" s="40"/>
      <c r="J26" s="40"/>
      <c r="K26" s="41"/>
      <c r="L26" s="41"/>
      <c r="M26" s="41"/>
    </row>
    <row r="27" spans="1:13" ht="22.5" thickBot="1" x14ac:dyDescent="0.25">
      <c r="A27" s="67" t="s">
        <v>59</v>
      </c>
      <c r="B27" s="38"/>
      <c r="C27" s="68">
        <v>63338.9</v>
      </c>
      <c r="D27" s="39"/>
      <c r="E27" s="39"/>
      <c r="F27" s="40"/>
      <c r="G27" s="40"/>
      <c r="H27" s="40"/>
      <c r="I27" s="40"/>
      <c r="J27" s="40"/>
      <c r="K27" s="41"/>
      <c r="L27" s="41"/>
      <c r="M27" s="41"/>
    </row>
    <row r="28" spans="1:13" ht="13.5" thickBot="1" x14ac:dyDescent="0.25">
      <c r="A28" s="70"/>
      <c r="B28" s="36"/>
      <c r="C28" s="71"/>
      <c r="D28" s="39"/>
      <c r="E28" s="39"/>
      <c r="F28" s="40"/>
      <c r="G28" s="40"/>
      <c r="H28" s="40"/>
      <c r="I28" s="40"/>
      <c r="J28" s="40"/>
      <c r="K28" s="41"/>
      <c r="L28" s="41"/>
      <c r="M28" s="41"/>
    </row>
    <row r="29" spans="1:13" ht="13.5" thickBot="1" x14ac:dyDescent="0.25">
      <c r="A29" s="67" t="s">
        <v>60</v>
      </c>
      <c r="B29" s="38"/>
      <c r="C29" s="68">
        <v>0</v>
      </c>
      <c r="D29" s="39"/>
      <c r="E29" s="39"/>
      <c r="F29" s="40"/>
      <c r="G29" s="40"/>
      <c r="H29" s="40"/>
      <c r="I29" s="40"/>
      <c r="J29" s="40"/>
      <c r="K29" s="41"/>
      <c r="L29" s="41"/>
      <c r="M29" s="41"/>
    </row>
    <row r="30" spans="1:13" ht="13.5" thickBot="1" x14ac:dyDescent="0.25">
      <c r="A30" s="70"/>
      <c r="B30" s="36"/>
      <c r="C30" s="71"/>
      <c r="D30" s="39"/>
      <c r="E30" s="39"/>
      <c r="F30" s="40"/>
      <c r="G30" s="40"/>
      <c r="H30" s="40"/>
      <c r="I30" s="40"/>
      <c r="J30" s="40"/>
      <c r="K30" s="41"/>
      <c r="L30" s="41"/>
      <c r="M30" s="41"/>
    </row>
    <row r="31" spans="1:13" ht="22.5" thickBot="1" x14ac:dyDescent="0.25">
      <c r="A31" s="67" t="s">
        <v>61</v>
      </c>
      <c r="B31" s="38"/>
      <c r="C31" s="68">
        <f>+F11-F23-C25+C27-C29</f>
        <v>69276.700000000026</v>
      </c>
      <c r="D31" s="39"/>
      <c r="E31" s="39"/>
      <c r="F31" s="40"/>
      <c r="G31" s="40"/>
      <c r="H31" s="40"/>
      <c r="I31" s="40"/>
      <c r="J31" s="40"/>
      <c r="K31" s="41"/>
      <c r="L31" s="41"/>
      <c r="M31" s="41"/>
    </row>
    <row r="32" spans="1:13" x14ac:dyDescent="0.2">
      <c r="D32" s="2"/>
      <c r="E32" s="2"/>
      <c r="F32" s="2"/>
      <c r="G32" s="2"/>
    </row>
    <row r="33" spans="1:13" ht="13.5" thickBot="1" x14ac:dyDescent="0.25">
      <c r="A33" s="100" t="s">
        <v>64</v>
      </c>
      <c r="B33" s="100"/>
      <c r="C33" s="100"/>
      <c r="D33" s="100"/>
      <c r="E33" s="42"/>
      <c r="F33" s="43"/>
      <c r="G33" s="43"/>
      <c r="H33" s="43"/>
      <c r="I33" s="43"/>
      <c r="J33" s="43"/>
      <c r="K33" s="43"/>
      <c r="L33" s="44"/>
    </row>
    <row r="34" spans="1:13" ht="156.75" customHeight="1" thickBot="1" x14ac:dyDescent="0.25">
      <c r="A34" s="101" t="s">
        <v>72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</sheetData>
  <mergeCells count="22">
    <mergeCell ref="M7:M8"/>
    <mergeCell ref="A2:M2"/>
    <mergeCell ref="A5:M5"/>
    <mergeCell ref="A6:M6"/>
    <mergeCell ref="A1:M1"/>
    <mergeCell ref="A4:M4"/>
    <mergeCell ref="A7:A8"/>
    <mergeCell ref="B7:B8"/>
    <mergeCell ref="C7:C8"/>
    <mergeCell ref="D7:J7"/>
    <mergeCell ref="K7:K8"/>
    <mergeCell ref="L7:L8"/>
    <mergeCell ref="A33:D33"/>
    <mergeCell ref="A34:M34"/>
    <mergeCell ref="A12:M12"/>
    <mergeCell ref="A13:A14"/>
    <mergeCell ref="B13:B14"/>
    <mergeCell ref="C13:C14"/>
    <mergeCell ref="D13:J13"/>
    <mergeCell ref="K13:K14"/>
    <mergeCell ref="L13:L14"/>
    <mergeCell ref="M13:M14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5FFD-A716-4EAD-A09F-97A1546767BF}">
  <sheetPr>
    <pageSetUpPr fitToPage="1"/>
  </sheetPr>
  <dimension ref="A1:M45"/>
  <sheetViews>
    <sheetView tabSelected="1" workbookViewId="0">
      <selection activeCell="A5" sqref="A5"/>
    </sheetView>
  </sheetViews>
  <sheetFormatPr baseColWidth="10" defaultRowHeight="12.75" x14ac:dyDescent="0.2"/>
  <cols>
    <col min="1" max="1" width="19.85546875" style="72" customWidth="1"/>
    <col min="2" max="2" width="13.28515625" style="72" customWidth="1"/>
    <col min="3" max="3" width="13.140625" style="72" customWidth="1"/>
    <col min="4" max="4" width="14.85546875" style="72" customWidth="1"/>
    <col min="5" max="5" width="12.85546875" style="72" customWidth="1"/>
    <col min="6" max="7" width="12.5703125" style="72" customWidth="1"/>
    <col min="8" max="16384" width="11.42578125" style="72"/>
  </cols>
  <sheetData>
    <row r="1" spans="1:13" ht="22.5" customHeight="1" x14ac:dyDescent="0.2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8" customHeight="1" thickBot="1" x14ac:dyDescent="0.25">
      <c r="A2" s="129" t="s">
        <v>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9" customHeight="1" x14ac:dyDescent="0.2">
      <c r="A3" s="130" t="s">
        <v>19</v>
      </c>
      <c r="B3" s="132">
        <v>2022</v>
      </c>
      <c r="C3" s="133"/>
      <c r="D3" s="133"/>
      <c r="E3" s="133"/>
      <c r="F3" s="133"/>
      <c r="G3" s="133"/>
      <c r="H3" s="133"/>
      <c r="I3" s="134"/>
      <c r="J3" s="135" t="s">
        <v>24</v>
      </c>
      <c r="K3" s="136"/>
      <c r="L3" s="136"/>
      <c r="M3" s="137"/>
    </row>
    <row r="4" spans="1:13" ht="21" customHeight="1" thickBot="1" x14ac:dyDescent="0.25">
      <c r="A4" s="131"/>
      <c r="B4" s="141" t="s">
        <v>25</v>
      </c>
      <c r="C4" s="142"/>
      <c r="D4" s="142"/>
      <c r="E4" s="142"/>
      <c r="F4" s="142"/>
      <c r="G4" s="142"/>
      <c r="H4" s="142"/>
      <c r="I4" s="143"/>
      <c r="J4" s="138"/>
      <c r="K4" s="139"/>
      <c r="L4" s="139"/>
      <c r="M4" s="140"/>
    </row>
    <row r="5" spans="1:13" ht="12.95" customHeight="1" thickBot="1" x14ac:dyDescent="0.25">
      <c r="A5" s="73"/>
      <c r="B5" s="74"/>
      <c r="C5" s="74"/>
      <c r="D5" s="146" t="s">
        <v>65</v>
      </c>
      <c r="E5" s="147"/>
      <c r="F5" s="147"/>
      <c r="G5" s="148"/>
      <c r="H5" s="149" t="s">
        <v>26</v>
      </c>
      <c r="I5" s="150"/>
      <c r="J5" s="151" t="s">
        <v>74</v>
      </c>
      <c r="K5" s="152"/>
      <c r="L5" s="152"/>
      <c r="M5" s="153"/>
    </row>
    <row r="6" spans="1:13" ht="16.5" customHeight="1" x14ac:dyDescent="0.2">
      <c r="A6" s="160" t="s">
        <v>27</v>
      </c>
      <c r="B6" s="75" t="s">
        <v>28</v>
      </c>
      <c r="C6" s="162" t="s">
        <v>29</v>
      </c>
      <c r="D6" s="164" t="s">
        <v>30</v>
      </c>
      <c r="E6" s="164" t="s">
        <v>31</v>
      </c>
      <c r="F6" s="164" t="s">
        <v>32</v>
      </c>
      <c r="G6" s="164" t="s">
        <v>33</v>
      </c>
      <c r="H6" s="165" t="s">
        <v>34</v>
      </c>
      <c r="I6" s="166"/>
      <c r="J6" s="154"/>
      <c r="K6" s="155"/>
      <c r="L6" s="155"/>
      <c r="M6" s="156"/>
    </row>
    <row r="7" spans="1:13" ht="16.5" customHeight="1" thickBot="1" x14ac:dyDescent="0.25">
      <c r="A7" s="161"/>
      <c r="B7" s="76" t="s">
        <v>35</v>
      </c>
      <c r="C7" s="163"/>
      <c r="D7" s="163"/>
      <c r="E7" s="163"/>
      <c r="F7" s="163"/>
      <c r="G7" s="163"/>
      <c r="H7" s="167"/>
      <c r="I7" s="168"/>
      <c r="J7" s="154"/>
      <c r="K7" s="155"/>
      <c r="L7" s="155"/>
      <c r="M7" s="156"/>
    </row>
    <row r="8" spans="1:13" ht="12.95" customHeight="1" x14ac:dyDescent="0.2">
      <c r="A8" s="77">
        <v>1000</v>
      </c>
      <c r="B8" s="78">
        <v>324160.40000000002</v>
      </c>
      <c r="C8" s="78">
        <v>324160.40000000002</v>
      </c>
      <c r="D8" s="78">
        <v>160848.20000000001</v>
      </c>
      <c r="E8" s="78">
        <v>149054.39999999999</v>
      </c>
      <c r="F8" s="78">
        <v>0</v>
      </c>
      <c r="G8" s="78">
        <f t="shared" ref="G8:G13" si="0">+E8+F8</f>
        <v>149054.39999999999</v>
      </c>
      <c r="H8" s="169">
        <f t="shared" ref="H8:H14" si="1">IF(D8&lt;=0,0,(G8*100)/D8)</f>
        <v>92.667745116202724</v>
      </c>
      <c r="I8" s="170"/>
      <c r="J8" s="154"/>
      <c r="K8" s="155"/>
      <c r="L8" s="155"/>
      <c r="M8" s="156"/>
    </row>
    <row r="9" spans="1:13" ht="12.95" customHeight="1" x14ac:dyDescent="0.2">
      <c r="A9" s="77">
        <v>2000</v>
      </c>
      <c r="B9" s="78">
        <v>7254.5</v>
      </c>
      <c r="C9" s="78">
        <v>11262.7</v>
      </c>
      <c r="D9" s="78">
        <v>2238.1999999999998</v>
      </c>
      <c r="E9" s="78">
        <v>6239.5</v>
      </c>
      <c r="F9" s="78">
        <v>132.6</v>
      </c>
      <c r="G9" s="78">
        <f t="shared" si="0"/>
        <v>6372.1</v>
      </c>
      <c r="H9" s="144">
        <f t="shared" si="1"/>
        <v>284.69752479671166</v>
      </c>
      <c r="I9" s="145"/>
      <c r="J9" s="154"/>
      <c r="K9" s="155"/>
      <c r="L9" s="155"/>
      <c r="M9" s="156"/>
    </row>
    <row r="10" spans="1:13" ht="12.95" customHeight="1" x14ac:dyDescent="0.2">
      <c r="A10" s="77">
        <v>3000</v>
      </c>
      <c r="B10" s="78">
        <v>50116.6</v>
      </c>
      <c r="C10" s="78">
        <v>46108.4</v>
      </c>
      <c r="D10" s="78">
        <v>19804.2</v>
      </c>
      <c r="E10" s="78">
        <v>17098.7</v>
      </c>
      <c r="F10" s="78">
        <v>888.5</v>
      </c>
      <c r="G10" s="78">
        <f t="shared" si="0"/>
        <v>17987.2</v>
      </c>
      <c r="H10" s="144">
        <f t="shared" si="1"/>
        <v>90.825178497490427</v>
      </c>
      <c r="I10" s="145"/>
      <c r="J10" s="154"/>
      <c r="K10" s="155"/>
      <c r="L10" s="155"/>
      <c r="M10" s="156"/>
    </row>
    <row r="11" spans="1:13" ht="12.95" customHeight="1" x14ac:dyDescent="0.2">
      <c r="A11" s="77">
        <v>4000</v>
      </c>
      <c r="B11" s="78">
        <v>4421.5</v>
      </c>
      <c r="C11" s="78">
        <v>4421.5</v>
      </c>
      <c r="D11" s="78">
        <v>2161.4</v>
      </c>
      <c r="E11" s="78">
        <v>1566.2</v>
      </c>
      <c r="F11" s="78">
        <v>0</v>
      </c>
      <c r="G11" s="78">
        <f t="shared" si="0"/>
        <v>1566.2</v>
      </c>
      <c r="H11" s="144">
        <f>IF(D11&lt;=0,0,(G11*100)/D11)</f>
        <v>72.462292958267781</v>
      </c>
      <c r="I11" s="145"/>
      <c r="J11" s="154"/>
      <c r="K11" s="155"/>
      <c r="L11" s="155"/>
      <c r="M11" s="156"/>
    </row>
    <row r="12" spans="1:13" ht="12.95" customHeight="1" x14ac:dyDescent="0.2">
      <c r="A12" s="77">
        <v>5000</v>
      </c>
      <c r="B12" s="78"/>
      <c r="C12" s="78"/>
      <c r="D12" s="78">
        <v>0</v>
      </c>
      <c r="E12" s="78">
        <v>0</v>
      </c>
      <c r="F12" s="78">
        <v>0</v>
      </c>
      <c r="G12" s="78">
        <f t="shared" si="0"/>
        <v>0</v>
      </c>
      <c r="H12" s="144">
        <f t="shared" si="1"/>
        <v>0</v>
      </c>
      <c r="I12" s="145"/>
      <c r="J12" s="154"/>
      <c r="K12" s="155"/>
      <c r="L12" s="155"/>
      <c r="M12" s="156"/>
    </row>
    <row r="13" spans="1:13" ht="12.95" customHeight="1" thickBot="1" x14ac:dyDescent="0.25">
      <c r="A13" s="77">
        <v>6000</v>
      </c>
      <c r="B13" s="78">
        <v>0</v>
      </c>
      <c r="C13" s="79">
        <v>0</v>
      </c>
      <c r="D13" s="78">
        <v>0</v>
      </c>
      <c r="E13" s="78">
        <v>0</v>
      </c>
      <c r="F13" s="78">
        <v>0</v>
      </c>
      <c r="G13" s="78">
        <f t="shared" si="0"/>
        <v>0</v>
      </c>
      <c r="H13" s="171">
        <f t="shared" si="1"/>
        <v>0</v>
      </c>
      <c r="I13" s="172"/>
      <c r="J13" s="154"/>
      <c r="K13" s="155"/>
      <c r="L13" s="155"/>
      <c r="M13" s="156"/>
    </row>
    <row r="14" spans="1:13" ht="16.5" customHeight="1" thickBot="1" x14ac:dyDescent="0.25">
      <c r="A14" s="80" t="s">
        <v>36</v>
      </c>
      <c r="B14" s="81">
        <f t="shared" ref="B14:G14" si="2">SUM(B8:B13)</f>
        <v>385953</v>
      </c>
      <c r="C14" s="81">
        <f t="shared" si="2"/>
        <v>385953.00000000006</v>
      </c>
      <c r="D14" s="81">
        <f t="shared" si="2"/>
        <v>185052.00000000003</v>
      </c>
      <c r="E14" s="81">
        <f t="shared" si="2"/>
        <v>173958.80000000002</v>
      </c>
      <c r="F14" s="81">
        <f t="shared" si="2"/>
        <v>1021.1</v>
      </c>
      <c r="G14" s="81">
        <f t="shared" si="2"/>
        <v>174979.90000000002</v>
      </c>
      <c r="H14" s="173">
        <f t="shared" si="1"/>
        <v>94.557151503361226</v>
      </c>
      <c r="I14" s="174"/>
      <c r="J14" s="157"/>
      <c r="K14" s="158"/>
      <c r="L14" s="158"/>
      <c r="M14" s="159"/>
    </row>
    <row r="15" spans="1:13" ht="16.5" customHeight="1" thickBot="1" x14ac:dyDescent="0.25">
      <c r="A15" s="82" t="s">
        <v>20</v>
      </c>
      <c r="B15" s="175" t="s">
        <v>69</v>
      </c>
      <c r="C15" s="176"/>
      <c r="D15" s="176"/>
      <c r="E15" s="176"/>
      <c r="F15" s="176"/>
      <c r="G15" s="176"/>
      <c r="H15" s="176"/>
      <c r="I15" s="177"/>
      <c r="J15" s="152" t="s">
        <v>75</v>
      </c>
      <c r="K15" s="152"/>
      <c r="L15" s="152"/>
      <c r="M15" s="153"/>
    </row>
    <row r="16" spans="1:13" ht="16.5" customHeight="1" thickBot="1" x14ac:dyDescent="0.25">
      <c r="A16" s="83"/>
      <c r="B16" s="84"/>
      <c r="C16" s="84"/>
      <c r="D16" s="146" t="s">
        <v>65</v>
      </c>
      <c r="E16" s="147"/>
      <c r="F16" s="147"/>
      <c r="G16" s="148"/>
      <c r="H16" s="149" t="s">
        <v>26</v>
      </c>
      <c r="I16" s="150"/>
      <c r="J16" s="155"/>
      <c r="K16" s="155"/>
      <c r="L16" s="155"/>
      <c r="M16" s="156"/>
    </row>
    <row r="17" spans="1:13" ht="8.25" customHeight="1" x14ac:dyDescent="0.2">
      <c r="A17" s="178" t="s">
        <v>27</v>
      </c>
      <c r="B17" s="85" t="s">
        <v>28</v>
      </c>
      <c r="C17" s="180" t="s">
        <v>29</v>
      </c>
      <c r="D17" s="182" t="s">
        <v>30</v>
      </c>
      <c r="E17" s="182" t="s">
        <v>31</v>
      </c>
      <c r="F17" s="85" t="s">
        <v>37</v>
      </c>
      <c r="G17" s="182" t="s">
        <v>33</v>
      </c>
      <c r="H17" s="165" t="s">
        <v>34</v>
      </c>
      <c r="I17" s="166"/>
      <c r="J17" s="155"/>
      <c r="K17" s="155"/>
      <c r="L17" s="155"/>
      <c r="M17" s="156"/>
    </row>
    <row r="18" spans="1:13" ht="16.5" customHeight="1" thickBot="1" x14ac:dyDescent="0.25">
      <c r="A18" s="179"/>
      <c r="B18" s="86" t="s">
        <v>35</v>
      </c>
      <c r="C18" s="181"/>
      <c r="D18" s="181"/>
      <c r="E18" s="181"/>
      <c r="F18" s="86" t="s">
        <v>38</v>
      </c>
      <c r="G18" s="181"/>
      <c r="H18" s="167"/>
      <c r="I18" s="168"/>
      <c r="J18" s="155"/>
      <c r="K18" s="155"/>
      <c r="L18" s="155"/>
      <c r="M18" s="156"/>
    </row>
    <row r="19" spans="1:13" ht="12.95" customHeight="1" x14ac:dyDescent="0.2">
      <c r="A19" s="77">
        <v>1000</v>
      </c>
      <c r="B19" s="78">
        <v>9980.7000000000007</v>
      </c>
      <c r="C19" s="78">
        <v>9980.7000000000007</v>
      </c>
      <c r="D19" s="78">
        <v>3990.1</v>
      </c>
      <c r="E19" s="78">
        <v>219.6</v>
      </c>
      <c r="F19" s="78">
        <v>0</v>
      </c>
      <c r="G19" s="78">
        <v>219.6</v>
      </c>
      <c r="H19" s="169">
        <f t="shared" ref="H19:H24" si="3">IF(D19&lt;=0,0,(G19*100)/D19)</f>
        <v>5.5036214631212248</v>
      </c>
      <c r="I19" s="170"/>
      <c r="J19" s="155"/>
      <c r="K19" s="155"/>
      <c r="L19" s="155"/>
      <c r="M19" s="156"/>
    </row>
    <row r="20" spans="1:13" ht="12.95" customHeight="1" x14ac:dyDescent="0.2">
      <c r="A20" s="77">
        <v>2000</v>
      </c>
      <c r="B20" s="78">
        <v>5447</v>
      </c>
      <c r="C20" s="78">
        <v>5447</v>
      </c>
      <c r="D20" s="78">
        <v>1657.7</v>
      </c>
      <c r="E20" s="78">
        <v>969.9</v>
      </c>
      <c r="F20" s="78">
        <v>2.4</v>
      </c>
      <c r="G20" s="78">
        <v>972.3</v>
      </c>
      <c r="H20" s="144">
        <f t="shared" si="3"/>
        <v>58.653556131990108</v>
      </c>
      <c r="I20" s="145"/>
      <c r="J20" s="155"/>
      <c r="K20" s="155"/>
      <c r="L20" s="155"/>
      <c r="M20" s="156"/>
    </row>
    <row r="21" spans="1:13" ht="12.95" customHeight="1" x14ac:dyDescent="0.2">
      <c r="A21" s="77">
        <v>3000</v>
      </c>
      <c r="B21" s="78">
        <v>23836.7</v>
      </c>
      <c r="C21" s="78">
        <v>23836.7</v>
      </c>
      <c r="D21" s="78">
        <v>7173.4</v>
      </c>
      <c r="E21" s="78">
        <v>5524.5</v>
      </c>
      <c r="F21" s="78">
        <v>4.5999999999999996</v>
      </c>
      <c r="G21" s="78">
        <v>5529.1</v>
      </c>
      <c r="H21" s="144">
        <f t="shared" si="3"/>
        <v>77.077815261939946</v>
      </c>
      <c r="I21" s="145"/>
      <c r="J21" s="155"/>
      <c r="K21" s="155"/>
      <c r="L21" s="155"/>
      <c r="M21" s="156"/>
    </row>
    <row r="22" spans="1:13" ht="12.95" customHeight="1" x14ac:dyDescent="0.2">
      <c r="A22" s="77">
        <v>4000</v>
      </c>
      <c r="B22" s="78">
        <v>3450</v>
      </c>
      <c r="C22" s="78">
        <v>3450</v>
      </c>
      <c r="D22" s="78">
        <v>1243.0999999999999</v>
      </c>
      <c r="E22" s="78">
        <v>1030.9000000000001</v>
      </c>
      <c r="F22" s="78">
        <v>16.399999999999999</v>
      </c>
      <c r="G22" s="78">
        <v>1047.3000000000002</v>
      </c>
      <c r="H22" s="144">
        <f t="shared" si="3"/>
        <v>84.249054782398858</v>
      </c>
      <c r="I22" s="145"/>
      <c r="J22" s="155"/>
      <c r="K22" s="155"/>
      <c r="L22" s="155"/>
      <c r="M22" s="156"/>
    </row>
    <row r="23" spans="1:13" ht="12.95" customHeight="1" x14ac:dyDescent="0.2">
      <c r="A23" s="77">
        <v>5000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144">
        <f t="shared" si="3"/>
        <v>0</v>
      </c>
      <c r="I23" s="145"/>
      <c r="J23" s="155"/>
      <c r="K23" s="155"/>
      <c r="L23" s="155"/>
      <c r="M23" s="156"/>
    </row>
    <row r="24" spans="1:13" ht="12.95" customHeight="1" thickBot="1" x14ac:dyDescent="0.25">
      <c r="A24" s="77">
        <v>6000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171">
        <f t="shared" si="3"/>
        <v>0</v>
      </c>
      <c r="I24" s="172"/>
      <c r="J24" s="155"/>
      <c r="K24" s="155"/>
      <c r="L24" s="155"/>
      <c r="M24" s="156"/>
    </row>
    <row r="25" spans="1:13" ht="16.5" customHeight="1" thickBot="1" x14ac:dyDescent="0.25">
      <c r="A25" s="80" t="s">
        <v>36</v>
      </c>
      <c r="B25" s="81">
        <f>SUM(B19:B24)</f>
        <v>42714.400000000001</v>
      </c>
      <c r="C25" s="81">
        <f t="shared" ref="C25:G25" si="4">SUM(C19:C24)</f>
        <v>42714.400000000001</v>
      </c>
      <c r="D25" s="81">
        <f t="shared" si="4"/>
        <v>14064.300000000001</v>
      </c>
      <c r="E25" s="81">
        <f t="shared" si="4"/>
        <v>7744.9</v>
      </c>
      <c r="F25" s="81">
        <f t="shared" si="4"/>
        <v>23.4</v>
      </c>
      <c r="G25" s="81">
        <f t="shared" si="4"/>
        <v>7768.3</v>
      </c>
      <c r="H25" s="173">
        <f>IF(D25&lt;=0,0,(G25*100)/D25)</f>
        <v>55.234174470112265</v>
      </c>
      <c r="I25" s="174"/>
      <c r="J25" s="183"/>
      <c r="K25" s="184"/>
      <c r="L25" s="184"/>
      <c r="M25" s="185"/>
    </row>
    <row r="26" spans="1:13" ht="16.5" customHeight="1" thickBot="1" x14ac:dyDescent="0.25">
      <c r="A26" s="87" t="s">
        <v>39</v>
      </c>
      <c r="B26" s="175" t="s">
        <v>69</v>
      </c>
      <c r="C26" s="176"/>
      <c r="D26" s="176"/>
      <c r="E26" s="176"/>
      <c r="F26" s="176"/>
      <c r="G26" s="176"/>
      <c r="H26" s="176"/>
      <c r="I26" s="177"/>
      <c r="J26" s="152" t="s">
        <v>76</v>
      </c>
      <c r="K26" s="152"/>
      <c r="L26" s="152"/>
      <c r="M26" s="153"/>
    </row>
    <row r="27" spans="1:13" ht="12.95" customHeight="1" thickBot="1" x14ac:dyDescent="0.25">
      <c r="A27" s="83"/>
      <c r="B27" s="84"/>
      <c r="C27" s="84"/>
      <c r="D27" s="146" t="s">
        <v>65</v>
      </c>
      <c r="E27" s="147"/>
      <c r="F27" s="147"/>
      <c r="G27" s="148"/>
      <c r="H27" s="186" t="s">
        <v>26</v>
      </c>
      <c r="I27" s="187"/>
      <c r="J27" s="155"/>
      <c r="K27" s="155"/>
      <c r="L27" s="155"/>
      <c r="M27" s="156"/>
    </row>
    <row r="28" spans="1:13" ht="8.25" customHeight="1" x14ac:dyDescent="0.2">
      <c r="A28" s="178" t="s">
        <v>27</v>
      </c>
      <c r="B28" s="85" t="s">
        <v>28</v>
      </c>
      <c r="C28" s="180" t="s">
        <v>29</v>
      </c>
      <c r="D28" s="182" t="s">
        <v>30</v>
      </c>
      <c r="E28" s="182" t="s">
        <v>31</v>
      </c>
      <c r="F28" s="182" t="s">
        <v>32</v>
      </c>
      <c r="G28" s="182" t="s">
        <v>33</v>
      </c>
      <c r="H28" s="188" t="s">
        <v>34</v>
      </c>
      <c r="I28" s="189"/>
      <c r="J28" s="155"/>
      <c r="K28" s="155"/>
      <c r="L28" s="155"/>
      <c r="M28" s="156"/>
    </row>
    <row r="29" spans="1:13" ht="18" customHeight="1" thickBot="1" x14ac:dyDescent="0.25">
      <c r="A29" s="179"/>
      <c r="B29" s="86" t="s">
        <v>35</v>
      </c>
      <c r="C29" s="181"/>
      <c r="D29" s="181"/>
      <c r="E29" s="181"/>
      <c r="F29" s="181"/>
      <c r="G29" s="181"/>
      <c r="H29" s="190"/>
      <c r="I29" s="191"/>
      <c r="J29" s="155"/>
      <c r="K29" s="155"/>
      <c r="L29" s="155"/>
      <c r="M29" s="156"/>
    </row>
    <row r="30" spans="1:13" ht="12.95" customHeight="1" x14ac:dyDescent="0.2">
      <c r="A30" s="77">
        <v>1000</v>
      </c>
      <c r="B30" s="78">
        <f>+B8+B19</f>
        <v>334141.10000000003</v>
      </c>
      <c r="C30" s="79">
        <f>+C8+C19</f>
        <v>334141.10000000003</v>
      </c>
      <c r="D30" s="78">
        <f>+D8+D19</f>
        <v>164838.30000000002</v>
      </c>
      <c r="E30" s="78">
        <f>+E8+E19</f>
        <v>149274</v>
      </c>
      <c r="F30" s="78">
        <f>+F8+F19</f>
        <v>0</v>
      </c>
      <c r="G30" s="78">
        <f t="shared" ref="G30:G35" si="5">+E30+F30</f>
        <v>149274</v>
      </c>
      <c r="H30" s="192">
        <f t="shared" ref="H30:H35" si="6">IF(D30&lt;=0,0,(G30*100)/D30)</f>
        <v>90.557837589929036</v>
      </c>
      <c r="I30" s="193"/>
      <c r="J30" s="155"/>
      <c r="K30" s="155"/>
      <c r="L30" s="155"/>
      <c r="M30" s="156"/>
    </row>
    <row r="31" spans="1:13" ht="12.95" customHeight="1" x14ac:dyDescent="0.2">
      <c r="A31" s="77">
        <v>2000</v>
      </c>
      <c r="B31" s="78">
        <f t="shared" ref="B31:F35" si="7">+B9+B20</f>
        <v>12701.5</v>
      </c>
      <c r="C31" s="78">
        <f t="shared" si="7"/>
        <v>16709.7</v>
      </c>
      <c r="D31" s="78">
        <f t="shared" si="7"/>
        <v>3895.8999999999996</v>
      </c>
      <c r="E31" s="78">
        <f t="shared" si="7"/>
        <v>7209.4</v>
      </c>
      <c r="F31" s="78">
        <f t="shared" si="7"/>
        <v>135</v>
      </c>
      <c r="G31" s="78">
        <f t="shared" si="5"/>
        <v>7344.4</v>
      </c>
      <c r="H31" s="144">
        <f t="shared" si="6"/>
        <v>188.51613234425938</v>
      </c>
      <c r="I31" s="145"/>
      <c r="J31" s="155"/>
      <c r="K31" s="155"/>
      <c r="L31" s="155"/>
      <c r="M31" s="156"/>
    </row>
    <row r="32" spans="1:13" ht="12.95" customHeight="1" x14ac:dyDescent="0.2">
      <c r="A32" s="77">
        <v>3000</v>
      </c>
      <c r="B32" s="78">
        <f t="shared" si="7"/>
        <v>73953.3</v>
      </c>
      <c r="C32" s="78">
        <f t="shared" si="7"/>
        <v>69945.100000000006</v>
      </c>
      <c r="D32" s="78">
        <f t="shared" si="7"/>
        <v>26977.599999999999</v>
      </c>
      <c r="E32" s="78">
        <f t="shared" si="7"/>
        <v>22623.200000000001</v>
      </c>
      <c r="F32" s="78">
        <f t="shared" si="7"/>
        <v>893.1</v>
      </c>
      <c r="G32" s="78">
        <f t="shared" si="5"/>
        <v>23516.3</v>
      </c>
      <c r="H32" s="144">
        <f t="shared" si="6"/>
        <v>87.16972599489948</v>
      </c>
      <c r="I32" s="145"/>
      <c r="J32" s="155"/>
      <c r="K32" s="155"/>
      <c r="L32" s="155"/>
      <c r="M32" s="156"/>
    </row>
    <row r="33" spans="1:13" ht="12.95" customHeight="1" x14ac:dyDescent="0.2">
      <c r="A33" s="77">
        <v>4000</v>
      </c>
      <c r="B33" s="78">
        <f t="shared" si="7"/>
        <v>7871.5</v>
      </c>
      <c r="C33" s="78">
        <f t="shared" si="7"/>
        <v>7871.5</v>
      </c>
      <c r="D33" s="78">
        <f t="shared" si="7"/>
        <v>3404.5</v>
      </c>
      <c r="E33" s="78">
        <f t="shared" si="7"/>
        <v>2597.1000000000004</v>
      </c>
      <c r="F33" s="78">
        <f t="shared" si="7"/>
        <v>16.399999999999999</v>
      </c>
      <c r="G33" s="78">
        <f t="shared" si="5"/>
        <v>2613.5000000000005</v>
      </c>
      <c r="H33" s="144">
        <f t="shared" si="6"/>
        <v>76.766044940519919</v>
      </c>
      <c r="I33" s="145"/>
      <c r="J33" s="155"/>
      <c r="K33" s="155"/>
      <c r="L33" s="155"/>
      <c r="M33" s="156"/>
    </row>
    <row r="34" spans="1:13" ht="12.95" customHeight="1" x14ac:dyDescent="0.2">
      <c r="A34" s="77">
        <v>5000</v>
      </c>
      <c r="B34" s="78">
        <f t="shared" si="7"/>
        <v>0</v>
      </c>
      <c r="C34" s="79">
        <f t="shared" si="7"/>
        <v>0</v>
      </c>
      <c r="D34" s="78">
        <f t="shared" si="7"/>
        <v>0</v>
      </c>
      <c r="E34" s="78">
        <f t="shared" si="7"/>
        <v>0</v>
      </c>
      <c r="F34" s="78">
        <f t="shared" si="7"/>
        <v>0</v>
      </c>
      <c r="G34" s="78">
        <f t="shared" si="5"/>
        <v>0</v>
      </c>
      <c r="H34" s="144">
        <f t="shared" si="6"/>
        <v>0</v>
      </c>
      <c r="I34" s="145"/>
      <c r="J34" s="155"/>
      <c r="K34" s="155"/>
      <c r="L34" s="155"/>
      <c r="M34" s="156"/>
    </row>
    <row r="35" spans="1:13" ht="12.95" customHeight="1" thickBot="1" x14ac:dyDescent="0.25">
      <c r="A35" s="77">
        <v>6000</v>
      </c>
      <c r="B35" s="78">
        <f t="shared" si="7"/>
        <v>0</v>
      </c>
      <c r="C35" s="78">
        <f t="shared" si="7"/>
        <v>0</v>
      </c>
      <c r="D35" s="78">
        <f t="shared" si="7"/>
        <v>0</v>
      </c>
      <c r="E35" s="78">
        <f t="shared" si="7"/>
        <v>0</v>
      </c>
      <c r="F35" s="78">
        <f t="shared" si="7"/>
        <v>0</v>
      </c>
      <c r="G35" s="78">
        <f t="shared" si="5"/>
        <v>0</v>
      </c>
      <c r="H35" s="171">
        <f t="shared" si="6"/>
        <v>0</v>
      </c>
      <c r="I35" s="172"/>
      <c r="J35" s="155"/>
      <c r="K35" s="155"/>
      <c r="L35" s="155"/>
      <c r="M35" s="156"/>
    </row>
    <row r="36" spans="1:13" ht="16.5" customHeight="1" thickBot="1" x14ac:dyDescent="0.25">
      <c r="A36" s="80" t="s">
        <v>40</v>
      </c>
      <c r="B36" s="81">
        <f t="shared" ref="B36:G36" si="8">SUM(B30:B35)</f>
        <v>428667.4</v>
      </c>
      <c r="C36" s="81">
        <f t="shared" si="8"/>
        <v>428667.4</v>
      </c>
      <c r="D36" s="81">
        <f t="shared" si="8"/>
        <v>199116.30000000002</v>
      </c>
      <c r="E36" s="81">
        <f t="shared" si="8"/>
        <v>181703.7</v>
      </c>
      <c r="F36" s="81">
        <f t="shared" si="8"/>
        <v>1044.5</v>
      </c>
      <c r="G36" s="81">
        <f t="shared" si="8"/>
        <v>182748.19999999998</v>
      </c>
      <c r="H36" s="173">
        <f>IF(D36&lt;=0,0,(G36*100)/D36)</f>
        <v>91.779628287588707</v>
      </c>
      <c r="I36" s="174"/>
      <c r="J36" s="183"/>
      <c r="K36" s="184"/>
      <c r="L36" s="184"/>
      <c r="M36" s="185"/>
    </row>
    <row r="37" spans="1:13" ht="8.25" customHeight="1" x14ac:dyDescent="0.2">
      <c r="A37" s="194" t="s">
        <v>41</v>
      </c>
      <c r="B37" s="88" t="s">
        <v>28</v>
      </c>
      <c r="C37" s="88" t="s">
        <v>42</v>
      </c>
      <c r="D37" s="130" t="s">
        <v>30</v>
      </c>
      <c r="E37" s="132" t="s">
        <v>43</v>
      </c>
      <c r="F37" s="196"/>
      <c r="G37" s="132" t="s">
        <v>26</v>
      </c>
      <c r="H37" s="133"/>
      <c r="I37" s="196"/>
      <c r="J37" s="151" t="s">
        <v>77</v>
      </c>
      <c r="K37" s="152"/>
      <c r="L37" s="152"/>
      <c r="M37" s="153"/>
    </row>
    <row r="38" spans="1:13" ht="22.5" customHeight="1" thickBot="1" x14ac:dyDescent="0.25">
      <c r="A38" s="195"/>
      <c r="B38" s="89" t="s">
        <v>35</v>
      </c>
      <c r="C38" s="89" t="s">
        <v>44</v>
      </c>
      <c r="D38" s="131"/>
      <c r="E38" s="141" t="s">
        <v>45</v>
      </c>
      <c r="F38" s="197"/>
      <c r="G38" s="141" t="s">
        <v>46</v>
      </c>
      <c r="H38" s="142"/>
      <c r="I38" s="197"/>
      <c r="J38" s="154"/>
      <c r="K38" s="155"/>
      <c r="L38" s="155"/>
      <c r="M38" s="156"/>
    </row>
    <row r="39" spans="1:13" ht="39.950000000000003" customHeight="1" x14ac:dyDescent="0.2">
      <c r="A39" s="90" t="s">
        <v>73</v>
      </c>
      <c r="B39" s="91">
        <v>386223.2</v>
      </c>
      <c r="C39" s="91">
        <v>386223.2</v>
      </c>
      <c r="D39" s="91">
        <v>179429</v>
      </c>
      <c r="E39" s="198">
        <v>162772.6</v>
      </c>
      <c r="F39" s="199"/>
      <c r="G39" s="205">
        <f t="shared" ref="G39" si="9">IF(D39&lt;=0,0,(E39*100/D39))</f>
        <v>90.716996695071586</v>
      </c>
      <c r="H39" s="206"/>
      <c r="I39" s="207"/>
      <c r="J39" s="154"/>
      <c r="K39" s="155"/>
      <c r="L39" s="155"/>
      <c r="M39" s="156"/>
    </row>
    <row r="40" spans="1:13" ht="39.950000000000003" customHeight="1" x14ac:dyDescent="0.2">
      <c r="A40" s="92" t="s">
        <v>21</v>
      </c>
      <c r="B40" s="93">
        <v>2028.5</v>
      </c>
      <c r="C40" s="93">
        <v>2028.5</v>
      </c>
      <c r="D40" s="93">
        <v>860.7</v>
      </c>
      <c r="E40" s="208">
        <v>730</v>
      </c>
      <c r="F40" s="209"/>
      <c r="G40" s="210">
        <f>IF(D40&lt;=0,0,(E40*100/D40))</f>
        <v>84.814685720924828</v>
      </c>
      <c r="H40" s="211"/>
      <c r="I40" s="212"/>
      <c r="J40" s="154"/>
      <c r="K40" s="155"/>
      <c r="L40" s="155"/>
      <c r="M40" s="156"/>
    </row>
    <row r="41" spans="1:13" ht="39.950000000000003" customHeight="1" x14ac:dyDescent="0.2">
      <c r="A41" s="92" t="s">
        <v>22</v>
      </c>
      <c r="B41" s="94">
        <v>40415.699999999997</v>
      </c>
      <c r="C41" s="94">
        <v>40415.699999999997</v>
      </c>
      <c r="D41" s="94">
        <v>18826.5</v>
      </c>
      <c r="E41" s="208">
        <v>18201.099999999999</v>
      </c>
      <c r="F41" s="209"/>
      <c r="G41" s="210">
        <f>IF(D41&lt;=0,0,(E41*100/D41))</f>
        <v>96.678086739436424</v>
      </c>
      <c r="H41" s="211"/>
      <c r="I41" s="212"/>
      <c r="J41" s="154"/>
      <c r="K41" s="155"/>
      <c r="L41" s="155"/>
      <c r="M41" s="156"/>
    </row>
    <row r="42" spans="1:13" ht="11.25" customHeight="1" thickBot="1" x14ac:dyDescent="0.25">
      <c r="A42" s="95"/>
      <c r="B42" s="93"/>
      <c r="C42" s="93"/>
      <c r="D42" s="93"/>
      <c r="E42" s="208"/>
      <c r="F42" s="209"/>
      <c r="G42" s="210"/>
      <c r="H42" s="211"/>
      <c r="I42" s="212"/>
      <c r="J42" s="154"/>
      <c r="K42" s="155"/>
      <c r="L42" s="155"/>
      <c r="M42" s="156"/>
    </row>
    <row r="43" spans="1:13" ht="16.5" customHeight="1" thickBot="1" x14ac:dyDescent="0.25">
      <c r="A43" s="80" t="s">
        <v>40</v>
      </c>
      <c r="B43" s="96">
        <f>SUM(B39:B41)</f>
        <v>428667.4</v>
      </c>
      <c r="C43" s="96">
        <f>SUM(C39:C41)</f>
        <v>428667.4</v>
      </c>
      <c r="D43" s="96">
        <f>SUM(D39:D41)</f>
        <v>199116.2</v>
      </c>
      <c r="E43" s="200">
        <f>SUM(E39:F41)</f>
        <v>181703.7</v>
      </c>
      <c r="F43" s="201"/>
      <c r="G43" s="202">
        <f>IF(D43&lt;=0,0,(E43*100/D43))</f>
        <v>91.255106314805118</v>
      </c>
      <c r="H43" s="203"/>
      <c r="I43" s="204"/>
      <c r="J43" s="157"/>
      <c r="K43" s="158"/>
      <c r="L43" s="158"/>
      <c r="M43" s="159"/>
    </row>
    <row r="44" spans="1:13" x14ac:dyDescent="0.2">
      <c r="J44" s="97"/>
      <c r="K44" s="97"/>
      <c r="L44" s="97"/>
      <c r="M44" s="97"/>
    </row>
    <row r="45" spans="1:13" ht="15" x14ac:dyDescent="0.25">
      <c r="A45" s="98" t="s">
        <v>47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</sheetData>
  <mergeCells count="80">
    <mergeCell ref="E41:F41"/>
    <mergeCell ref="G41:I41"/>
    <mergeCell ref="E42:F42"/>
    <mergeCell ref="G42:I42"/>
    <mergeCell ref="H34:I34"/>
    <mergeCell ref="H36:I36"/>
    <mergeCell ref="J36:M36"/>
    <mergeCell ref="A37:A38"/>
    <mergeCell ref="D37:D38"/>
    <mergeCell ref="E37:F37"/>
    <mergeCell ref="G37:I37"/>
    <mergeCell ref="J37:M43"/>
    <mergeCell ref="E38:F38"/>
    <mergeCell ref="G38:I38"/>
    <mergeCell ref="E39:F39"/>
    <mergeCell ref="E43:F43"/>
    <mergeCell ref="G43:I43"/>
    <mergeCell ref="G39:I39"/>
    <mergeCell ref="E40:F40"/>
    <mergeCell ref="G40:I40"/>
    <mergeCell ref="G28:G29"/>
    <mergeCell ref="H30:I30"/>
    <mergeCell ref="H31:I31"/>
    <mergeCell ref="H32:I32"/>
    <mergeCell ref="H33:I33"/>
    <mergeCell ref="A28:A29"/>
    <mergeCell ref="C28:C29"/>
    <mergeCell ref="D28:D29"/>
    <mergeCell ref="E28:E29"/>
    <mergeCell ref="F28:F29"/>
    <mergeCell ref="H23:I23"/>
    <mergeCell ref="H24:I24"/>
    <mergeCell ref="H25:I25"/>
    <mergeCell ref="J25:M25"/>
    <mergeCell ref="B26:I26"/>
    <mergeCell ref="J26:M35"/>
    <mergeCell ref="D27:G27"/>
    <mergeCell ref="H27:I27"/>
    <mergeCell ref="H28:I28"/>
    <mergeCell ref="H29:I29"/>
    <mergeCell ref="J15:M24"/>
    <mergeCell ref="H19:I19"/>
    <mergeCell ref="H20:I20"/>
    <mergeCell ref="H21:I21"/>
    <mergeCell ref="H22:I22"/>
    <mergeCell ref="H35:I35"/>
    <mergeCell ref="A17:A18"/>
    <mergeCell ref="C17:C18"/>
    <mergeCell ref="D17:D18"/>
    <mergeCell ref="E17:E18"/>
    <mergeCell ref="G17:G18"/>
    <mergeCell ref="H17:I17"/>
    <mergeCell ref="H18:I18"/>
    <mergeCell ref="H13:I13"/>
    <mergeCell ref="H14:I14"/>
    <mergeCell ref="B15:I15"/>
    <mergeCell ref="D16:G16"/>
    <mergeCell ref="H16:I16"/>
    <mergeCell ref="H12:I12"/>
    <mergeCell ref="D5:G5"/>
    <mergeCell ref="H5:I5"/>
    <mergeCell ref="J5:M14"/>
    <mergeCell ref="A6:A7"/>
    <mergeCell ref="C6:C7"/>
    <mergeCell ref="D6:D7"/>
    <mergeCell ref="E6:E7"/>
    <mergeCell ref="F6:F7"/>
    <mergeCell ref="G6:G7"/>
    <mergeCell ref="H6:I6"/>
    <mergeCell ref="H7:I7"/>
    <mergeCell ref="H8:I8"/>
    <mergeCell ref="H9:I9"/>
    <mergeCell ref="H10:I10"/>
    <mergeCell ref="H11:I11"/>
    <mergeCell ref="A1:M1"/>
    <mergeCell ref="A2:M2"/>
    <mergeCell ref="A3:A4"/>
    <mergeCell ref="B3:I3"/>
    <mergeCell ref="J3:M4"/>
    <mergeCell ref="B4:I4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5.10.1.a (1)</vt:lpstr>
      <vt:lpstr>Anexo 5.10.1.a (2)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creator>RMJ</dc:creator>
  <cp:lastModifiedBy>Noé Martínez</cp:lastModifiedBy>
  <cp:lastPrinted>2022-09-26T20:09:09Z</cp:lastPrinted>
  <dcterms:created xsi:type="dcterms:W3CDTF">2004-08-02T23:22:27Z</dcterms:created>
  <dcterms:modified xsi:type="dcterms:W3CDTF">2022-09-29T15:33:55Z</dcterms:modified>
</cp:coreProperties>
</file>