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PEREZ\Documents\2021\CONCENTRACION DE ARCHIVOS PARA OG I-2021\Jorge David Gomez\Informe Junta de Gobierno ene-dic 2020\"/>
    </mc:Choice>
  </mc:AlternateContent>
  <bookViews>
    <workbookView xWindow="-120" yWindow="-120" windowWidth="29040" windowHeight="15840"/>
  </bookViews>
  <sheets>
    <sheet name="Flujoefectivo" sheetId="6" r:id="rId1"/>
  </sheets>
  <definedNames>
    <definedName name="_xlnm.Print_Area" localSheetId="0">Flujoefectivo!$B$1:$N$41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6" l="1"/>
  <c r="I21" i="6"/>
  <c r="I22" i="6" s="1"/>
  <c r="J22" i="6" s="1"/>
  <c r="K22" i="6" s="1"/>
  <c r="D22" i="6"/>
  <c r="E22" i="6"/>
  <c r="J20" i="6"/>
  <c r="K20" i="6" s="1"/>
  <c r="J16" i="6"/>
  <c r="M16" i="6" s="1"/>
  <c r="J15" i="6"/>
  <c r="J17" i="6"/>
  <c r="J18" i="6"/>
  <c r="J19" i="6" s="1"/>
  <c r="D19" i="6"/>
  <c r="E19" i="6"/>
  <c r="M19" i="6" s="1"/>
  <c r="M18" i="6"/>
  <c r="N17" i="6"/>
  <c r="M17" i="6"/>
  <c r="L17" i="6"/>
  <c r="N16" i="6"/>
  <c r="N15" i="6"/>
  <c r="M15" i="6"/>
  <c r="L15" i="6"/>
  <c r="H18" i="6"/>
  <c r="H17" i="6"/>
  <c r="H16" i="6"/>
  <c r="H15" i="6"/>
  <c r="D23" i="6"/>
  <c r="I19" i="6"/>
  <c r="I23" i="6" s="1"/>
  <c r="G19" i="6"/>
  <c r="G23" i="6" s="1"/>
  <c r="C19" i="6"/>
  <c r="C23" i="6" s="1"/>
  <c r="C22" i="6"/>
  <c r="F22" i="6"/>
  <c r="F21" i="6"/>
  <c r="F20" i="6"/>
  <c r="K18" i="6"/>
  <c r="K17" i="6"/>
  <c r="K16" i="6"/>
  <c r="K15" i="6"/>
  <c r="J10" i="6"/>
  <c r="M10" i="6" s="1"/>
  <c r="J9" i="6"/>
  <c r="N9" i="6" s="1"/>
  <c r="J11" i="6"/>
  <c r="L11" i="6" s="1"/>
  <c r="D11" i="6"/>
  <c r="E11" i="6"/>
  <c r="M11" i="6"/>
  <c r="K9" i="6"/>
  <c r="I11" i="6"/>
  <c r="G11" i="6"/>
  <c r="H11" i="6" s="1"/>
  <c r="H10" i="6"/>
  <c r="C11" i="6"/>
  <c r="L9" i="6"/>
  <c r="L10" i="6"/>
  <c r="H9" i="6"/>
  <c r="L19" i="6" l="1"/>
  <c r="N19" i="6"/>
  <c r="J23" i="6"/>
  <c r="D31" i="6"/>
  <c r="N10" i="6"/>
  <c r="K10" i="6"/>
  <c r="K11" i="6" s="1"/>
  <c r="M9" i="6"/>
  <c r="F19" i="6"/>
  <c r="L16" i="6"/>
  <c r="N18" i="6"/>
  <c r="J21" i="6"/>
  <c r="K21" i="6" s="1"/>
  <c r="E23" i="6"/>
  <c r="N11" i="6"/>
  <c r="H19" i="6"/>
  <c r="K19" i="6"/>
  <c r="L18" i="6"/>
  <c r="K23" i="6" l="1"/>
  <c r="H23" i="6"/>
  <c r="M23" i="6"/>
  <c r="F23" i="6"/>
  <c r="N23" i="6"/>
  <c r="L23" i="6"/>
</calcChain>
</file>

<file path=xl/sharedStrings.xml><?xml version="1.0" encoding="utf-8"?>
<sst xmlns="http://schemas.openxmlformats.org/spreadsheetml/2006/main" count="52" uniqueCount="47">
  <si>
    <t>Disponibilidad inicial</t>
  </si>
  <si>
    <t>(Miles de Pesos)</t>
  </si>
  <si>
    <t>INGRESOS</t>
  </si>
  <si>
    <t>Capítulo de Gasto</t>
  </si>
  <si>
    <t>Presupuesto modificado anual
(A)</t>
  </si>
  <si>
    <t>Porcentaje del total respecto del programado al periodo
(H) = F/B*100</t>
  </si>
  <si>
    <t>Porcentaje del total respecto del modificado anual
(I) = F/A*100</t>
  </si>
  <si>
    <t>Programado al periodo
(B)</t>
  </si>
  <si>
    <t>Porcentaje del programado al periodo respecto del presupuesto modificado anual
(C) = B/A*100</t>
  </si>
  <si>
    <t>Devengado no cobrado
(E)</t>
  </si>
  <si>
    <t>Total. Captado + Devengado no cobrado
(F) = D+E</t>
  </si>
  <si>
    <t>Diferencia
(G) = B-F</t>
  </si>
  <si>
    <t>GASTO</t>
  </si>
  <si>
    <t>Devengado no pagado
(E)</t>
  </si>
  <si>
    <t>Total. Ejercido + Devengado no pagado
(F) = D+E</t>
  </si>
  <si>
    <t>Fuente de Ingresos</t>
  </si>
  <si>
    <t>Porcentaje del programado al periodo respecto del presupuesto modificado anual
(C) = (B/A)*100</t>
  </si>
  <si>
    <t>Presupuesto Original Anual</t>
  </si>
  <si>
    <t>Porcentaje del total captado respecto del programado al periodo
(H) = (F/B)*100</t>
  </si>
  <si>
    <t>Porcentaje del total captado respecto del modificado anual
(I) = (F/A)*100</t>
  </si>
  <si>
    <t xml:space="preserve">(Menor) o Mayor gasto en relación con lo programado al periodo
</t>
  </si>
  <si>
    <t>Presupuesto Ejercido y Presupuesto Devengado</t>
  </si>
  <si>
    <t>Operaciones ajenas netas</t>
  </si>
  <si>
    <t>Disponibilidad final</t>
  </si>
  <si>
    <t>Enteros TESOFE</t>
  </si>
  <si>
    <t xml:space="preserve">(Menor) o Mayor capatación en relación con lo programado al periodo
</t>
  </si>
  <si>
    <t>% variación Programado y captado</t>
  </si>
  <si>
    <t>% variación Programado y ejercido</t>
  </si>
  <si>
    <t>Enero-Dic 2020</t>
  </si>
  <si>
    <t>Captado por la operación del ejercicio 
(D)</t>
  </si>
  <si>
    <t>Ejercido por la operación del ejercicio 
(D)</t>
  </si>
  <si>
    <t>Propios</t>
  </si>
  <si>
    <t>Fiscales</t>
  </si>
  <si>
    <t>total</t>
  </si>
  <si>
    <t>3000</t>
  </si>
  <si>
    <t>4000</t>
  </si>
  <si>
    <t>SubTotal</t>
  </si>
  <si>
    <t>Total</t>
  </si>
  <si>
    <t>Cifras al 31 de  diciembre de 2020.</t>
  </si>
  <si>
    <t>Cifras al 31 de diciembre de 2020</t>
  </si>
  <si>
    <t>El Colegio de la Frontera Sur</t>
  </si>
  <si>
    <t>Captación de Ingresos del periodo enero – diciembre 2020.</t>
  </si>
  <si>
    <t>ECOSUR tuvo en el periodo enero – diciembre 2020 un presupuesto programado de 384,140.1 miles de pesos, distribuido en 339,152.7 miles de pesos de recursos fiscales (88.29%) y 44,987.4 miles de pesos de recursos propios (11.71%). El presupuesto de recursos fiscales programado al periodo fue ministrado en un 100.00% y en recursos propios el ingreso captado fue del 29.58% en comparación con el programado (Tabla 2), los cuales fueron captados por la elaboración de proyectos de investigación y prestación de servicios de laboratorios, cursos de capacitación, entre otros; sin embargo, la baja captación de recursos propios se origina principalmente por la disminución de proyectos autorizados de investigación por las diferentes fuentes de financiamiento nacionales e internacionales, derivado de la situación sanitaria que enfrenta actualmente el planeta por el virus SARS-CoV2 (COVID-19).</t>
  </si>
  <si>
    <t>Ejercicio presupuestal del periodo enero – diciembre 2020.</t>
  </si>
  <si>
    <t xml:space="preserve">El presupuesto total ejercido en gasto corriente durante el periodo enero - diciembre 2020 ascendió a 351,396.1 miles de pesos, lo que representó 91.48% del presupuesto programado al mismo periodo. El presupuesto programado de recursos fiscales para el periodo enero – diciembre fue ejercido en un 100.00% y en lo correspondiente a recursos propios se ejerció el 27.22% respecto al programado en el periodo. En consecuencia, se presentó un subejercicio presupuestal de 8.52%, respecto al aprobado en el periodo. </t>
  </si>
  <si>
    <t>El subejercicio que se aprecia se originó en recursos propios principalmente por la contingencia sanitaria originada por el virus SARS-CoV2 (COVID-19) que ocasionó la suspensión de viajes nacionales e internacionales en el desempeño de comisiones y funciones oficiales y el personal trabajó de forma escalonada en las oficinas y desde sus hogares, atendiendo las recomendaciones de la Presidencia de la República y de las autoridades de salud, de mantener la "sana distancia" para evitar la propagación del contagio del virus. Así también, las fuentes de financiamiento nacionales e internacionales redujeron las convocatorias para el financiamiento de proyectos de investigación.</t>
  </si>
  <si>
    <r>
      <t>EXPLICACION A LAS VARIACIONES</t>
    </r>
    <r>
      <rPr>
        <sz val="11"/>
        <rFont val="Montserrat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</si>
</sst>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24">
    <font>
      <sz val="10"/>
      <name val="Arial"/>
    </font>
    <font>
      <sz val="10"/>
      <name val="Arial"/>
      <family val="2"/>
    </font>
    <font>
      <sz val="10"/>
      <name val="Montserrat"/>
    </font>
    <font>
      <b/>
      <sz val="18"/>
      <color indexed="10"/>
      <name val="Montserrat"/>
    </font>
    <font>
      <b/>
      <sz val="12"/>
      <name val="Montserrat"/>
    </font>
    <font>
      <b/>
      <sz val="12"/>
      <color theme="0"/>
      <name val="Montserrat"/>
    </font>
    <font>
      <sz val="10"/>
      <color indexed="51"/>
      <name val="Montserrat"/>
    </font>
    <font>
      <b/>
      <sz val="10"/>
      <color theme="0"/>
      <name val="Montserrat"/>
    </font>
    <font>
      <b/>
      <sz val="8"/>
      <name val="Montserrat"/>
    </font>
    <font>
      <sz val="8"/>
      <name val="Montserrat"/>
    </font>
    <font>
      <sz val="7"/>
      <name val="Montserrat"/>
    </font>
    <font>
      <sz val="8"/>
      <color indexed="39"/>
      <name val="Montserrat"/>
    </font>
    <font>
      <sz val="6"/>
      <name val="Montserrat"/>
    </font>
    <font>
      <sz val="8"/>
      <color indexed="12"/>
      <name val="Montserrat"/>
    </font>
    <font>
      <sz val="9"/>
      <name val="Montserrat"/>
    </font>
    <font>
      <b/>
      <sz val="9"/>
      <name val="Montserrat"/>
    </font>
    <font>
      <b/>
      <sz val="9"/>
      <color indexed="39"/>
      <name val="Montserrat"/>
    </font>
    <font>
      <b/>
      <sz val="10"/>
      <color indexed="39"/>
      <name val="Montserrat"/>
    </font>
    <font>
      <b/>
      <sz val="10"/>
      <name val="Montserrat"/>
    </font>
    <font>
      <b/>
      <sz val="8"/>
      <color indexed="39"/>
      <name val="Montserrat"/>
    </font>
    <font>
      <u/>
      <sz val="10"/>
      <name val="Montserrat"/>
    </font>
    <font>
      <sz val="11"/>
      <name val="Montserrat"/>
    </font>
    <font>
      <b/>
      <sz val="11"/>
      <color theme="1"/>
      <name val="Candara"/>
      <family val="2"/>
    </font>
    <font>
      <b/>
      <sz val="11"/>
      <name val="Montserrat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4" fillId="3" borderId="1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6" fillId="0" borderId="0" xfId="0" applyFont="1"/>
    <xf numFmtId="166" fontId="8" fillId="0" borderId="0" xfId="1" applyNumberFormat="1" applyFont="1" applyBorder="1"/>
    <xf numFmtId="166" fontId="9" fillId="0" borderId="0" xfId="1" applyNumberFormat="1" applyFont="1" applyBorder="1"/>
    <xf numFmtId="0" fontId="2" fillId="0" borderId="0" xfId="0" applyFont="1" applyFill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vertical="center"/>
    </xf>
    <xf numFmtId="0" fontId="14" fillId="0" borderId="0" xfId="0" applyFont="1" applyFill="1"/>
    <xf numFmtId="167" fontId="14" fillId="0" borderId="15" xfId="1" applyNumberFormat="1" applyFont="1" applyFill="1" applyBorder="1" applyAlignment="1">
      <alignment horizontal="center"/>
    </xf>
    <xf numFmtId="10" fontId="14" fillId="5" borderId="10" xfId="1" applyNumberFormat="1" applyFont="1" applyFill="1" applyBorder="1"/>
    <xf numFmtId="10" fontId="15" fillId="4" borderId="20" xfId="2" applyNumberFormat="1" applyFont="1" applyFill="1" applyBorder="1" applyAlignment="1">
      <alignment horizontal="center"/>
    </xf>
    <xf numFmtId="10" fontId="14" fillId="0" borderId="0" xfId="2" applyNumberFormat="1" applyFont="1" applyFill="1" applyBorder="1"/>
    <xf numFmtId="166" fontId="14" fillId="0" borderId="0" xfId="1" applyNumberFormat="1" applyFont="1" applyFill="1" applyBorder="1"/>
    <xf numFmtId="167" fontId="14" fillId="0" borderId="7" xfId="1" applyNumberFormat="1" applyFont="1" applyFill="1" applyBorder="1" applyAlignment="1">
      <alignment horizontal="center"/>
    </xf>
    <xf numFmtId="167" fontId="14" fillId="0" borderId="2" xfId="1" applyNumberFormat="1" applyFont="1" applyFill="1" applyBorder="1"/>
    <xf numFmtId="167" fontId="14" fillId="4" borderId="2" xfId="1" applyNumberFormat="1" applyFont="1" applyFill="1" applyBorder="1"/>
    <xf numFmtId="10" fontId="14" fillId="0" borderId="2" xfId="2" applyNumberFormat="1" applyFont="1" applyFill="1" applyBorder="1"/>
    <xf numFmtId="10" fontId="15" fillId="0" borderId="2" xfId="2" applyNumberFormat="1" applyFont="1" applyFill="1" applyBorder="1" applyAlignment="1">
      <alignment horizontal="center"/>
    </xf>
    <xf numFmtId="10" fontId="15" fillId="0" borderId="3" xfId="2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vertical="center"/>
    </xf>
    <xf numFmtId="167" fontId="16" fillId="0" borderId="16" xfId="1" applyNumberFormat="1" applyFont="1" applyFill="1" applyBorder="1" applyAlignment="1">
      <alignment horizontal="center" vertical="center"/>
    </xf>
    <xf numFmtId="167" fontId="16" fillId="0" borderId="5" xfId="1" applyNumberFormat="1" applyFont="1" applyFill="1" applyBorder="1" applyAlignment="1">
      <alignment horizontal="right" vertical="center"/>
    </xf>
    <xf numFmtId="167" fontId="16" fillId="4" borderId="5" xfId="1" applyNumberFormat="1" applyFont="1" applyFill="1" applyBorder="1" applyAlignment="1">
      <alignment horizontal="right" vertical="center"/>
    </xf>
    <xf numFmtId="10" fontId="16" fillId="0" borderId="5" xfId="2" applyNumberFormat="1" applyFont="1" applyFill="1" applyBorder="1" applyAlignment="1">
      <alignment horizontal="right" vertical="center"/>
    </xf>
    <xf numFmtId="10" fontId="16" fillId="5" borderId="2" xfId="1" applyNumberFormat="1" applyFont="1" applyFill="1" applyBorder="1" applyAlignment="1">
      <alignment horizontal="right" vertical="center"/>
    </xf>
    <xf numFmtId="164" fontId="16" fillId="0" borderId="5" xfId="1" applyNumberFormat="1" applyFont="1" applyFill="1" applyBorder="1" applyAlignment="1">
      <alignment horizontal="right" vertical="center"/>
    </xf>
    <xf numFmtId="10" fontId="15" fillId="0" borderId="5" xfId="2" applyNumberFormat="1" applyFont="1" applyFill="1" applyBorder="1" applyAlignment="1">
      <alignment horizontal="center" vertical="center"/>
    </xf>
    <xf numFmtId="10" fontId="15" fillId="0" borderId="6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Border="1" applyAlignment="1">
      <alignment vertical="center"/>
    </xf>
    <xf numFmtId="167" fontId="16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6" fontId="11" fillId="0" borderId="0" xfId="1" applyNumberFormat="1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6" fontId="9" fillId="0" borderId="0" xfId="1" applyNumberFormat="1" applyFont="1" applyBorder="1" applyAlignment="1">
      <alignment vertical="center"/>
    </xf>
    <xf numFmtId="49" fontId="14" fillId="0" borderId="7" xfId="1" applyNumberFormat="1" applyFont="1" applyFill="1" applyBorder="1" applyAlignment="1">
      <alignment horizontal="center"/>
    </xf>
    <xf numFmtId="165" fontId="14" fillId="0" borderId="4" xfId="1" applyNumberFormat="1" applyFont="1" applyFill="1" applyBorder="1" applyAlignment="1">
      <alignment horizontal="right"/>
    </xf>
    <xf numFmtId="167" fontId="14" fillId="0" borderId="2" xfId="1" applyNumberFormat="1" applyFont="1" applyFill="1" applyBorder="1" applyAlignment="1">
      <alignment horizontal="center"/>
    </xf>
    <xf numFmtId="167" fontId="16" fillId="4" borderId="2" xfId="1" applyNumberFormat="1" applyFont="1" applyFill="1" applyBorder="1" applyAlignment="1">
      <alignment horizontal="right"/>
    </xf>
    <xf numFmtId="167" fontId="14" fillId="0" borderId="2" xfId="1" applyNumberFormat="1" applyFont="1" applyFill="1" applyBorder="1" applyAlignment="1">
      <alignment horizontal="right"/>
    </xf>
    <xf numFmtId="0" fontId="14" fillId="0" borderId="0" xfId="0" applyFont="1" applyFill="1" applyAlignment="1">
      <alignment vertical="center"/>
    </xf>
    <xf numFmtId="167" fontId="16" fillId="0" borderId="7" xfId="1" applyNumberFormat="1" applyFont="1" applyFill="1" applyBorder="1" applyAlignment="1">
      <alignment horizontal="center" vertical="center"/>
    </xf>
    <xf numFmtId="167" fontId="16" fillId="0" borderId="2" xfId="1" applyNumberFormat="1" applyFont="1" applyFill="1" applyBorder="1" applyAlignment="1">
      <alignment horizontal="right" vertical="center"/>
    </xf>
    <xf numFmtId="167" fontId="16" fillId="4" borderId="2" xfId="1" applyNumberFormat="1" applyFont="1" applyFill="1" applyBorder="1" applyAlignment="1">
      <alignment horizontal="right" vertical="center"/>
    </xf>
    <xf numFmtId="10" fontId="16" fillId="0" borderId="2" xfId="2" applyNumberFormat="1" applyFont="1" applyFill="1" applyBorder="1" applyAlignment="1">
      <alignment horizontal="right" vertical="center"/>
    </xf>
    <xf numFmtId="167" fontId="14" fillId="0" borderId="2" xfId="1" applyNumberFormat="1" applyFont="1" applyFill="1" applyBorder="1" applyAlignment="1">
      <alignment horizontal="right" vertical="center"/>
    </xf>
    <xf numFmtId="10" fontId="15" fillId="0" borderId="2" xfId="2" applyNumberFormat="1" applyFont="1" applyFill="1" applyBorder="1" applyAlignment="1">
      <alignment horizontal="center" vertical="center"/>
    </xf>
    <xf numFmtId="10" fontId="15" fillId="0" borderId="3" xfId="2" applyNumberFormat="1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 vertical="center"/>
    </xf>
    <xf numFmtId="167" fontId="17" fillId="0" borderId="17" xfId="1" applyNumberFormat="1" applyFont="1" applyFill="1" applyBorder="1" applyAlignment="1">
      <alignment horizontal="center" vertical="center"/>
    </xf>
    <xf numFmtId="167" fontId="17" fillId="0" borderId="8" xfId="1" applyNumberFormat="1" applyFont="1" applyFill="1" applyBorder="1" applyAlignment="1">
      <alignment horizontal="right" vertical="center"/>
    </xf>
    <xf numFmtId="167" fontId="17" fillId="4" borderId="8" xfId="1" applyNumberFormat="1" applyFont="1" applyFill="1" applyBorder="1" applyAlignment="1">
      <alignment horizontal="right" vertical="center"/>
    </xf>
    <xf numFmtId="10" fontId="17" fillId="0" borderId="8" xfId="2" applyNumberFormat="1" applyFont="1" applyFill="1" applyBorder="1" applyAlignment="1">
      <alignment horizontal="right" vertical="center"/>
    </xf>
    <xf numFmtId="10" fontId="16" fillId="5" borderId="8" xfId="1" applyNumberFormat="1" applyFont="1" applyFill="1" applyBorder="1" applyAlignment="1">
      <alignment horizontal="right" vertical="center"/>
    </xf>
    <xf numFmtId="10" fontId="18" fillId="0" borderId="8" xfId="2" applyNumberFormat="1" applyFont="1" applyFill="1" applyBorder="1" applyAlignment="1">
      <alignment horizontal="center" vertical="center"/>
    </xf>
    <xf numFmtId="10" fontId="15" fillId="4" borderId="8" xfId="2" applyNumberFormat="1" applyFont="1" applyFill="1" applyBorder="1" applyAlignment="1">
      <alignment horizontal="center"/>
    </xf>
    <xf numFmtId="10" fontId="18" fillId="0" borderId="9" xfId="2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/>
    <xf numFmtId="166" fontId="17" fillId="0" borderId="0" xfId="1" applyNumberFormat="1" applyFont="1" applyFill="1" applyBorder="1" applyAlignment="1">
      <alignment horizontal="right" vertical="center"/>
    </xf>
    <xf numFmtId="167" fontId="17" fillId="0" borderId="0" xfId="1" applyNumberFormat="1" applyFont="1" applyFill="1" applyBorder="1" applyAlignment="1">
      <alignment horizontal="center" vertical="center"/>
    </xf>
    <xf numFmtId="167" fontId="17" fillId="0" borderId="0" xfId="1" applyNumberFormat="1" applyFont="1" applyFill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center" vertical="center"/>
    </xf>
    <xf numFmtId="167" fontId="19" fillId="0" borderId="12" xfId="1" applyNumberFormat="1" applyFont="1" applyBorder="1" applyAlignment="1">
      <alignment horizontal="center" wrapText="1"/>
    </xf>
    <xf numFmtId="167" fontId="17" fillId="0" borderId="13" xfId="1" applyNumberFormat="1" applyFont="1" applyFill="1" applyBorder="1" applyAlignment="1">
      <alignment horizontal="right" vertical="center"/>
    </xf>
    <xf numFmtId="167" fontId="17" fillId="0" borderId="14" xfId="1" applyNumberFormat="1" applyFont="1" applyFill="1" applyBorder="1" applyAlignment="1">
      <alignment horizontal="right" vertical="center"/>
    </xf>
    <xf numFmtId="167" fontId="19" fillId="0" borderId="0" xfId="1" applyNumberFormat="1" applyFont="1" applyBorder="1"/>
    <xf numFmtId="166" fontId="19" fillId="0" borderId="0" xfId="1" applyNumberFormat="1" applyFont="1" applyBorder="1" applyAlignment="1">
      <alignment horizontal="right"/>
    </xf>
    <xf numFmtId="9" fontId="8" fillId="0" borderId="0" xfId="1" applyNumberFormat="1" applyFont="1" applyBorder="1"/>
    <xf numFmtId="167" fontId="19" fillId="0" borderId="0" xfId="1" applyNumberFormat="1" applyFont="1" applyBorder="1" applyAlignment="1">
      <alignment horizontal="center" wrapText="1"/>
    </xf>
    <xf numFmtId="3" fontId="2" fillId="0" borderId="0" xfId="0" applyNumberFormat="1" applyFont="1"/>
    <xf numFmtId="0" fontId="2" fillId="0" borderId="22" xfId="0" applyFont="1" applyBorder="1"/>
    <xf numFmtId="3" fontId="20" fillId="0" borderId="22" xfId="0" applyNumberFormat="1" applyFont="1" applyBorder="1"/>
    <xf numFmtId="0" fontId="2" fillId="0" borderId="23" xfId="0" applyFont="1" applyBorder="1"/>
    <xf numFmtId="0" fontId="2" fillId="0" borderId="18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3" fontId="20" fillId="0" borderId="0" xfId="0" applyNumberFormat="1" applyFont="1"/>
    <xf numFmtId="3" fontId="2" fillId="0" borderId="0" xfId="0" applyNumberFormat="1" applyFont="1" applyFill="1"/>
    <xf numFmtId="10" fontId="16" fillId="5" borderId="2" xfId="1" applyNumberFormat="1" applyFont="1" applyFill="1" applyBorder="1" applyAlignment="1">
      <alignment horizontal="center" vertical="center"/>
    </xf>
    <xf numFmtId="10" fontId="16" fillId="0" borderId="2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14" fillId="5" borderId="2" xfId="1" applyNumberFormat="1" applyFont="1" applyFill="1" applyBorder="1"/>
    <xf numFmtId="10" fontId="15" fillId="4" borderId="2" xfId="2" applyNumberFormat="1" applyFont="1" applyFill="1" applyBorder="1" applyAlignment="1">
      <alignment horizontal="center"/>
    </xf>
    <xf numFmtId="10" fontId="15" fillId="4" borderId="10" xfId="2" applyNumberFormat="1" applyFont="1" applyFill="1" applyBorder="1" applyAlignment="1">
      <alignment horizontal="center"/>
    </xf>
    <xf numFmtId="167" fontId="15" fillId="0" borderId="5" xfId="1" applyNumberFormat="1" applyFont="1" applyFill="1" applyBorder="1" applyAlignment="1">
      <alignment horizontal="right" vertical="center"/>
    </xf>
    <xf numFmtId="167" fontId="15" fillId="4" borderId="10" xfId="1" applyNumberFormat="1" applyFont="1" applyFill="1" applyBorder="1" applyAlignment="1">
      <alignment horizontal="right"/>
    </xf>
    <xf numFmtId="10" fontId="15" fillId="0" borderId="5" xfId="2" applyNumberFormat="1" applyFont="1" applyFill="1" applyBorder="1" applyAlignment="1">
      <alignment horizontal="right" vertical="center"/>
    </xf>
    <xf numFmtId="10" fontId="15" fillId="5" borderId="2" xfId="1" applyNumberFormat="1" applyFont="1" applyFill="1" applyBorder="1" applyAlignment="1">
      <alignment horizontal="center" vertical="center"/>
    </xf>
    <xf numFmtId="167" fontId="15" fillId="4" borderId="5" xfId="1" applyNumberFormat="1" applyFont="1" applyFill="1" applyBorder="1" applyAlignment="1">
      <alignment horizontal="right" vertical="center"/>
    </xf>
    <xf numFmtId="3" fontId="20" fillId="0" borderId="24" xfId="0" applyNumberFormat="1" applyFont="1" applyBorder="1"/>
    <xf numFmtId="0" fontId="23" fillId="0" borderId="26" xfId="0" applyFont="1" applyBorder="1"/>
    <xf numFmtId="0" fontId="21" fillId="0" borderId="18" xfId="0" applyFont="1" applyBorder="1" applyAlignment="1">
      <alignment horizontal="justify" wrapText="1"/>
    </xf>
    <xf numFmtId="0" fontId="21" fillId="0" borderId="0" xfId="0" applyFont="1" applyBorder="1" applyAlignment="1">
      <alignment horizontal="justify" wrapText="1"/>
    </xf>
    <xf numFmtId="0" fontId="21" fillId="0" borderId="19" xfId="0" applyFont="1" applyBorder="1" applyAlignment="1">
      <alignment horizontal="justify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left" vertical="top"/>
    </xf>
    <xf numFmtId="0" fontId="22" fillId="8" borderId="0" xfId="0" applyFont="1" applyFill="1" applyBorder="1" applyAlignment="1">
      <alignment horizontal="left" vertical="top"/>
    </xf>
    <xf numFmtId="0" fontId="22" fillId="8" borderId="19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3"/>
  <sheetViews>
    <sheetView tabSelected="1" zoomScale="86" zoomScaleNormal="86" workbookViewId="0">
      <selection activeCell="D46" sqref="D46"/>
    </sheetView>
  </sheetViews>
  <sheetFormatPr baseColWidth="10" defaultRowHeight="12.75"/>
  <cols>
    <col min="1" max="1" width="4.7109375" style="1" customWidth="1"/>
    <col min="2" max="3" width="15.42578125" style="1" customWidth="1"/>
    <col min="4" max="4" width="16.28515625" style="1" customWidth="1"/>
    <col min="5" max="5" width="15.7109375" style="1" customWidth="1"/>
    <col min="6" max="6" width="12.7109375" style="1" hidden="1" customWidth="1"/>
    <col min="7" max="8" width="17.5703125" style="1" customWidth="1"/>
    <col min="9" max="9" width="15.7109375" style="1" customWidth="1"/>
    <col min="10" max="10" width="15" style="1" customWidth="1"/>
    <col min="11" max="11" width="15.7109375" style="1" customWidth="1"/>
    <col min="12" max="12" width="18.85546875" style="1" customWidth="1"/>
    <col min="13" max="13" width="20" style="1" customWidth="1"/>
    <col min="14" max="14" width="20.5703125" style="1" customWidth="1"/>
    <col min="15" max="15" width="8.85546875" style="1" customWidth="1"/>
    <col min="16" max="16384" width="11.42578125" style="1"/>
  </cols>
  <sheetData>
    <row r="1" spans="2:16" ht="13.5" thickBot="1"/>
    <row r="2" spans="2:16" ht="23.25">
      <c r="B2" s="118" t="s">
        <v>40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</row>
    <row r="3" spans="2:16" ht="15.75">
      <c r="B3" s="2"/>
      <c r="C3" s="3"/>
      <c r="D3" s="3"/>
      <c r="E3" s="3"/>
      <c r="F3" s="4" t="s">
        <v>21</v>
      </c>
      <c r="G3" s="3"/>
      <c r="H3" s="3"/>
      <c r="I3" s="3"/>
      <c r="J3" s="3"/>
      <c r="K3" s="3"/>
      <c r="L3" s="3"/>
      <c r="M3" s="3"/>
      <c r="N3" s="5"/>
    </row>
    <row r="4" spans="2:16" ht="15.75">
      <c r="B4" s="121" t="s">
        <v>28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  <c r="O4" s="6"/>
    </row>
    <row r="5" spans="2:16" ht="16.5" thickBot="1">
      <c r="B5" s="121" t="s">
        <v>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  <c r="O5" s="6"/>
    </row>
    <row r="6" spans="2:16" ht="22.5" customHeight="1" thickBot="1">
      <c r="B6" s="124" t="s">
        <v>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O6" s="7"/>
      <c r="P6" s="8"/>
    </row>
    <row r="7" spans="2:16" s="9" customFormat="1" ht="24.75" customHeight="1">
      <c r="B7" s="129" t="s">
        <v>15</v>
      </c>
      <c r="C7" s="113" t="s">
        <v>17</v>
      </c>
      <c r="D7" s="113" t="s">
        <v>4</v>
      </c>
      <c r="E7" s="132" t="s">
        <v>39</v>
      </c>
      <c r="F7" s="133"/>
      <c r="G7" s="133"/>
      <c r="H7" s="133"/>
      <c r="I7" s="133"/>
      <c r="J7" s="133"/>
      <c r="K7" s="134"/>
      <c r="L7" s="111" t="s">
        <v>18</v>
      </c>
      <c r="M7" s="111" t="s">
        <v>25</v>
      </c>
      <c r="N7" s="109" t="s">
        <v>19</v>
      </c>
      <c r="O7" s="10"/>
      <c r="P7" s="10"/>
    </row>
    <row r="8" spans="2:16" s="9" customFormat="1" ht="55.5" customHeight="1" thickBot="1">
      <c r="B8" s="135"/>
      <c r="C8" s="114"/>
      <c r="D8" s="114"/>
      <c r="E8" s="11" t="s">
        <v>7</v>
      </c>
      <c r="F8" s="12" t="s">
        <v>16</v>
      </c>
      <c r="G8" s="13" t="s">
        <v>29</v>
      </c>
      <c r="H8" s="14" t="s">
        <v>26</v>
      </c>
      <c r="I8" s="11" t="s">
        <v>9</v>
      </c>
      <c r="J8" s="11" t="s">
        <v>10</v>
      </c>
      <c r="K8" s="11" t="s">
        <v>11</v>
      </c>
      <c r="L8" s="112"/>
      <c r="M8" s="112"/>
      <c r="N8" s="110"/>
      <c r="O8" s="15"/>
      <c r="P8" s="15"/>
    </row>
    <row r="9" spans="2:16" s="16" customFormat="1" ht="21" customHeight="1" thickTop="1">
      <c r="B9" s="17" t="s">
        <v>31</v>
      </c>
      <c r="C9" s="99">
        <v>44987.4</v>
      </c>
      <c r="D9" s="99">
        <v>44987.4</v>
      </c>
      <c r="E9" s="100">
        <v>44987.4</v>
      </c>
      <c r="F9" s="101">
        <v>1</v>
      </c>
      <c r="G9" s="99">
        <v>13309.199999999999</v>
      </c>
      <c r="H9" s="102">
        <f>SUM(G9)/E9</f>
        <v>0.29584283599407829</v>
      </c>
      <c r="I9" s="99">
        <v>0</v>
      </c>
      <c r="J9" s="103">
        <f>+G9+I9</f>
        <v>13309.199999999999</v>
      </c>
      <c r="K9" s="99">
        <f>E9-J9</f>
        <v>31678.200000000004</v>
      </c>
      <c r="L9" s="35">
        <f>J9/E9</f>
        <v>0.29584283599407829</v>
      </c>
      <c r="M9" s="19">
        <f>SUM(J9)*100%/E9-1</f>
        <v>-0.70415716400592165</v>
      </c>
      <c r="N9" s="36">
        <f>J9/D9</f>
        <v>0.29584283599407829</v>
      </c>
      <c r="O9" s="20"/>
      <c r="P9" s="21"/>
    </row>
    <row r="10" spans="2:16" s="16" customFormat="1" ht="21" customHeight="1">
      <c r="B10" s="22" t="s">
        <v>32</v>
      </c>
      <c r="C10" s="99">
        <v>358752.2</v>
      </c>
      <c r="D10" s="99">
        <v>339152.7</v>
      </c>
      <c r="E10" s="103">
        <v>339152.7</v>
      </c>
      <c r="F10" s="101">
        <v>1</v>
      </c>
      <c r="G10" s="99">
        <v>339152.7</v>
      </c>
      <c r="H10" s="102">
        <f>SUM(G10)/E10</f>
        <v>1</v>
      </c>
      <c r="I10" s="99">
        <v>0</v>
      </c>
      <c r="J10" s="103">
        <f>+G10+I10</f>
        <v>339152.7</v>
      </c>
      <c r="K10" s="99">
        <f>E10-J10</f>
        <v>0</v>
      </c>
      <c r="L10" s="35">
        <f>J10/E10</f>
        <v>1</v>
      </c>
      <c r="M10" s="19">
        <f>SUM(J10)*100%/E10-1</f>
        <v>0</v>
      </c>
      <c r="N10" s="36">
        <f>J10/D10</f>
        <v>1</v>
      </c>
      <c r="O10" s="20"/>
      <c r="P10" s="21"/>
    </row>
    <row r="11" spans="2:16" s="28" customFormat="1" ht="21" customHeight="1" thickBot="1">
      <c r="B11" s="29" t="s">
        <v>33</v>
      </c>
      <c r="C11" s="30">
        <f>SUM(C9:C10)</f>
        <v>403739.60000000003</v>
      </c>
      <c r="D11" s="30">
        <f>SUM(D9:D10)</f>
        <v>384140.10000000003</v>
      </c>
      <c r="E11" s="31">
        <f>SUM(E9:E10)</f>
        <v>384140.10000000003</v>
      </c>
      <c r="F11" s="32"/>
      <c r="G11" s="30">
        <f>SUM(G9:G10)</f>
        <v>352461.9</v>
      </c>
      <c r="H11" s="92">
        <f>SUM(G11)/E11</f>
        <v>0.91753477442214437</v>
      </c>
      <c r="I11" s="30">
        <f>SUM(I9:I10)</f>
        <v>0</v>
      </c>
      <c r="J11" s="31">
        <f>SUM(J9:J10)</f>
        <v>352461.9</v>
      </c>
      <c r="K11" s="34">
        <f>SUM(K9:K10)</f>
        <v>31678.200000000004</v>
      </c>
      <c r="L11" s="93">
        <f>J11/E11</f>
        <v>0.91753477442214437</v>
      </c>
      <c r="M11" s="19">
        <f>SUM(J11)*100%/E11-1</f>
        <v>-8.2465225577855628E-2</v>
      </c>
      <c r="N11" s="36">
        <f>J11/D11</f>
        <v>0.91753477442214437</v>
      </c>
      <c r="O11" s="37"/>
      <c r="P11" s="38"/>
    </row>
    <row r="12" spans="2:16" ht="22.5" customHeight="1" thickBot="1">
      <c r="B12" s="124" t="s">
        <v>12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6"/>
      <c r="O12" s="7"/>
      <c r="P12" s="8"/>
    </row>
    <row r="13" spans="2:16" s="39" customFormat="1" ht="18.75" customHeight="1">
      <c r="B13" s="129" t="s">
        <v>3</v>
      </c>
      <c r="C13" s="113" t="s">
        <v>17</v>
      </c>
      <c r="D13" s="113" t="s">
        <v>4</v>
      </c>
      <c r="E13" s="132" t="s">
        <v>38</v>
      </c>
      <c r="F13" s="133"/>
      <c r="G13" s="133"/>
      <c r="H13" s="133"/>
      <c r="I13" s="133"/>
      <c r="J13" s="133"/>
      <c r="K13" s="134"/>
      <c r="L13" s="111" t="s">
        <v>5</v>
      </c>
      <c r="M13" s="111" t="s">
        <v>20</v>
      </c>
      <c r="N13" s="109" t="s">
        <v>6</v>
      </c>
      <c r="O13" s="40"/>
      <c r="P13" s="40"/>
    </row>
    <row r="14" spans="2:16" s="39" customFormat="1" ht="55.5" customHeight="1">
      <c r="B14" s="130"/>
      <c r="C14" s="131"/>
      <c r="D14" s="131"/>
      <c r="E14" s="41" t="s">
        <v>7</v>
      </c>
      <c r="F14" s="42" t="s">
        <v>8</v>
      </c>
      <c r="G14" s="43" t="s">
        <v>30</v>
      </c>
      <c r="H14" s="94" t="s">
        <v>27</v>
      </c>
      <c r="I14" s="95" t="s">
        <v>13</v>
      </c>
      <c r="J14" s="95" t="s">
        <v>14</v>
      </c>
      <c r="K14" s="95" t="s">
        <v>11</v>
      </c>
      <c r="L14" s="128"/>
      <c r="M14" s="128"/>
      <c r="N14" s="127"/>
      <c r="O14" s="44"/>
      <c r="P14" s="44"/>
    </row>
    <row r="15" spans="2:16" s="16" customFormat="1" ht="21" customHeight="1">
      <c r="B15" s="45">
        <v>1000</v>
      </c>
      <c r="C15" s="46">
        <v>315701.8</v>
      </c>
      <c r="D15" s="47">
        <v>305954</v>
      </c>
      <c r="E15" s="24">
        <v>305954</v>
      </c>
      <c r="F15" s="25">
        <v>0.70058010023702322</v>
      </c>
      <c r="G15" s="23">
        <v>297442.3</v>
      </c>
      <c r="H15" s="96">
        <f>SUM(G15)/E15</f>
        <v>0.97217980480725852</v>
      </c>
      <c r="I15" s="23">
        <v>0</v>
      </c>
      <c r="J15" s="48">
        <f>+G15+I15</f>
        <v>297442.3</v>
      </c>
      <c r="K15" s="49">
        <f t="shared" ref="K15:K23" si="0">E15-J15</f>
        <v>8511.7000000000116</v>
      </c>
      <c r="L15" s="26">
        <f>J15/E15</f>
        <v>0.97217980480725852</v>
      </c>
      <c r="M15" s="97">
        <f>SUM(J15)*100%/E15-1</f>
        <v>-2.7820195192741481E-2</v>
      </c>
      <c r="N15" s="27">
        <f>J15/D15</f>
        <v>0.97217980480725852</v>
      </c>
      <c r="O15" s="20"/>
      <c r="P15" s="21"/>
    </row>
    <row r="16" spans="2:16" s="16" customFormat="1" ht="21" customHeight="1">
      <c r="B16" s="45">
        <v>2000</v>
      </c>
      <c r="C16" s="46">
        <v>11460</v>
      </c>
      <c r="D16" s="23">
        <v>11341.1</v>
      </c>
      <c r="E16" s="24">
        <v>11341.1</v>
      </c>
      <c r="F16" s="25">
        <v>0.77168728198273262</v>
      </c>
      <c r="G16" s="23">
        <v>7093.9</v>
      </c>
      <c r="H16" s="18">
        <f>SUM(G16)/E16</f>
        <v>0.62550369893572932</v>
      </c>
      <c r="I16" s="23">
        <v>0</v>
      </c>
      <c r="J16" s="48">
        <f t="shared" ref="J16:J22" si="1">+G16+I16</f>
        <v>7093.9</v>
      </c>
      <c r="K16" s="49">
        <f t="shared" si="0"/>
        <v>4247.2000000000007</v>
      </c>
      <c r="L16" s="26">
        <f>J16/E16</f>
        <v>0.62550369893572932</v>
      </c>
      <c r="M16" s="98">
        <f>SUM(J16)*100%/E16-1</f>
        <v>-0.37449630106427068</v>
      </c>
      <c r="N16" s="27">
        <f>J16/D16</f>
        <v>0.62550369893572932</v>
      </c>
      <c r="O16" s="20"/>
      <c r="P16" s="21"/>
    </row>
    <row r="17" spans="2:16" s="16" customFormat="1" ht="21" customHeight="1">
      <c r="B17" s="45" t="s">
        <v>34</v>
      </c>
      <c r="C17" s="46">
        <v>68394.600000000006</v>
      </c>
      <c r="D17" s="23">
        <v>59090.7</v>
      </c>
      <c r="E17" s="24">
        <v>59090.7</v>
      </c>
      <c r="F17" s="25">
        <v>0.76471093213460695</v>
      </c>
      <c r="G17" s="23">
        <v>42678</v>
      </c>
      <c r="H17" s="18">
        <f>SUM(G17)/E17</f>
        <v>0.72224563256146912</v>
      </c>
      <c r="I17" s="23">
        <v>0</v>
      </c>
      <c r="J17" s="48">
        <f t="shared" si="1"/>
        <v>42678</v>
      </c>
      <c r="K17" s="49">
        <f t="shared" si="0"/>
        <v>16412.699999999997</v>
      </c>
      <c r="L17" s="26">
        <f>J17/E17</f>
        <v>0.72224563256146912</v>
      </c>
      <c r="M17" s="19">
        <f>SUM(J17)*100%/E17-1</f>
        <v>-0.27775436743853088</v>
      </c>
      <c r="N17" s="27">
        <f>J17/D17</f>
        <v>0.72224563256146912</v>
      </c>
      <c r="O17" s="20"/>
      <c r="P17" s="21"/>
    </row>
    <row r="18" spans="2:16" s="16" customFormat="1" ht="21" customHeight="1">
      <c r="B18" s="45" t="s">
        <v>35</v>
      </c>
      <c r="C18" s="46">
        <v>8183.2</v>
      </c>
      <c r="D18" s="23">
        <v>7754.3</v>
      </c>
      <c r="E18" s="24">
        <v>7754.3</v>
      </c>
      <c r="F18" s="25">
        <v>0.76123032554501913</v>
      </c>
      <c r="G18" s="23">
        <v>4181.8999999999996</v>
      </c>
      <c r="H18" s="18">
        <f>SUM(G18)/E18</f>
        <v>0.539300775053841</v>
      </c>
      <c r="I18" s="23">
        <v>0</v>
      </c>
      <c r="J18" s="48">
        <f>+G18+I18</f>
        <v>4181.8999999999996</v>
      </c>
      <c r="K18" s="49">
        <f t="shared" si="0"/>
        <v>3572.4000000000005</v>
      </c>
      <c r="L18" s="26">
        <f>J18/E18</f>
        <v>0.539300775053841</v>
      </c>
      <c r="M18" s="19">
        <f>SUM(J18)*100%/E18-1</f>
        <v>-0.460699224946159</v>
      </c>
      <c r="N18" s="27">
        <f>J18/D18</f>
        <v>0.539300775053841</v>
      </c>
      <c r="O18" s="20"/>
      <c r="P18" s="21"/>
    </row>
    <row r="19" spans="2:16" s="50" customFormat="1" ht="21" customHeight="1">
      <c r="B19" s="51" t="s">
        <v>36</v>
      </c>
      <c r="C19" s="52">
        <f>C15+C16+C17+C18</f>
        <v>403739.60000000003</v>
      </c>
      <c r="D19" s="52">
        <f>D15+D16+D17+D18</f>
        <v>384140.1</v>
      </c>
      <c r="E19" s="53">
        <f>E15+E16+E17+E18</f>
        <v>384140.1</v>
      </c>
      <c r="F19" s="54">
        <f>E19/D19</f>
        <v>1</v>
      </c>
      <c r="G19" s="52">
        <f>G15+G16+G17+G18</f>
        <v>351396.10000000003</v>
      </c>
      <c r="H19" s="33">
        <f>SUM(G19)/E19</f>
        <v>0.91476026585092274</v>
      </c>
      <c r="I19" s="52">
        <f>I15+I16+I17+I18</f>
        <v>0</v>
      </c>
      <c r="J19" s="53">
        <f>J15+J16+J17+J18</f>
        <v>351396.10000000003</v>
      </c>
      <c r="K19" s="55">
        <f t="shared" si="0"/>
        <v>32743.999999999942</v>
      </c>
      <c r="L19" s="56">
        <f>J19/E19</f>
        <v>0.91476026585092274</v>
      </c>
      <c r="M19" s="19">
        <f>SUM(J19)*100%/E19-1</f>
        <v>-8.5239734149077262E-2</v>
      </c>
      <c r="N19" s="57">
        <f>J19/D19</f>
        <v>0.91476026585092274</v>
      </c>
      <c r="O19" s="20"/>
      <c r="P19" s="58"/>
    </row>
    <row r="20" spans="2:16" s="16" customFormat="1" ht="21" customHeight="1">
      <c r="B20" s="45">
        <v>5000</v>
      </c>
      <c r="C20" s="23">
        <v>0</v>
      </c>
      <c r="D20" s="23">
        <v>0</v>
      </c>
      <c r="E20" s="24">
        <v>0</v>
      </c>
      <c r="F20" s="25" t="e">
        <f>+#REF!+F8</f>
        <v>#REF!</v>
      </c>
      <c r="G20" s="23">
        <v>0</v>
      </c>
      <c r="H20" s="18">
        <v>0</v>
      </c>
      <c r="I20" s="23">
        <v>0</v>
      </c>
      <c r="J20" s="48">
        <f t="shared" si="1"/>
        <v>0</v>
      </c>
      <c r="K20" s="49">
        <f t="shared" si="0"/>
        <v>0</v>
      </c>
      <c r="L20" s="26">
        <v>0</v>
      </c>
      <c r="M20" s="19">
        <v>0</v>
      </c>
      <c r="N20" s="27">
        <v>0</v>
      </c>
      <c r="O20" s="20"/>
      <c r="P20" s="21"/>
    </row>
    <row r="21" spans="2:16" s="16" customFormat="1" ht="21" customHeight="1">
      <c r="B21" s="45">
        <v>6000</v>
      </c>
      <c r="C21" s="23">
        <v>0</v>
      </c>
      <c r="D21" s="23">
        <v>0</v>
      </c>
      <c r="E21" s="24">
        <v>0</v>
      </c>
      <c r="F21" s="25" t="e">
        <f>+#REF!+F9</f>
        <v>#REF!</v>
      </c>
      <c r="G21" s="23">
        <v>0</v>
      </c>
      <c r="H21" s="18">
        <v>0</v>
      </c>
      <c r="I21" s="23">
        <f>+I1+I9</f>
        <v>0</v>
      </c>
      <c r="J21" s="48">
        <f t="shared" si="1"/>
        <v>0</v>
      </c>
      <c r="K21" s="49">
        <f t="shared" si="0"/>
        <v>0</v>
      </c>
      <c r="L21" s="26">
        <v>0</v>
      </c>
      <c r="M21" s="19">
        <v>0</v>
      </c>
      <c r="N21" s="27">
        <v>0</v>
      </c>
      <c r="O21" s="20"/>
      <c r="P21" s="21"/>
    </row>
    <row r="22" spans="2:16" s="50" customFormat="1" ht="21" customHeight="1">
      <c r="B22" s="51" t="s">
        <v>36</v>
      </c>
      <c r="C22" s="52">
        <f>+C20+C21</f>
        <v>0</v>
      </c>
      <c r="D22" s="52">
        <f>+D20+D21</f>
        <v>0</v>
      </c>
      <c r="E22" s="53">
        <f>+E20+E21</f>
        <v>0</v>
      </c>
      <c r="F22" s="54" t="e">
        <f>E22/D22</f>
        <v>#DIV/0!</v>
      </c>
      <c r="G22" s="52">
        <f>+G20+G21</f>
        <v>0</v>
      </c>
      <c r="H22" s="33">
        <v>0</v>
      </c>
      <c r="I22" s="52">
        <f>+I20+I21</f>
        <v>0</v>
      </c>
      <c r="J22" s="53">
        <f t="shared" si="1"/>
        <v>0</v>
      </c>
      <c r="K22" s="55">
        <f t="shared" si="0"/>
        <v>0</v>
      </c>
      <c r="L22" s="56">
        <v>0</v>
      </c>
      <c r="M22" s="19">
        <v>0</v>
      </c>
      <c r="N22" s="57">
        <v>0</v>
      </c>
      <c r="O22" s="20"/>
      <c r="P22" s="58"/>
    </row>
    <row r="23" spans="2:16" s="9" customFormat="1" ht="21" customHeight="1" thickBot="1">
      <c r="B23" s="59" t="s">
        <v>37</v>
      </c>
      <c r="C23" s="60">
        <f>+C19+C22</f>
        <v>403739.60000000003</v>
      </c>
      <c r="D23" s="60">
        <f>D19+D22</f>
        <v>384140.1</v>
      </c>
      <c r="E23" s="61">
        <f>+E19+E22</f>
        <v>384140.1</v>
      </c>
      <c r="F23" s="62">
        <f>E23/D23</f>
        <v>1</v>
      </c>
      <c r="G23" s="60">
        <f>+G19+G22</f>
        <v>351396.10000000003</v>
      </c>
      <c r="H23" s="63">
        <f>SUM(G23)/E23</f>
        <v>0.91476026585092274</v>
      </c>
      <c r="I23" s="60">
        <f>+I19+I22</f>
        <v>0</v>
      </c>
      <c r="J23" s="61">
        <f>+J19+J22</f>
        <v>351396.10000000003</v>
      </c>
      <c r="K23" s="60">
        <f t="shared" si="0"/>
        <v>32743.999999999942</v>
      </c>
      <c r="L23" s="64">
        <f>J23/E23</f>
        <v>0.91476026585092274</v>
      </c>
      <c r="M23" s="65">
        <f>SUM(J23)*100%/E23-1</f>
        <v>-8.5239734149077262E-2</v>
      </c>
      <c r="N23" s="66">
        <f>J23/D23</f>
        <v>0.91476026585092274</v>
      </c>
      <c r="O23" s="67"/>
      <c r="P23" s="68"/>
    </row>
    <row r="24" spans="2:16" s="9" customFormat="1" ht="21" customHeight="1" thickBot="1">
      <c r="B24" s="69"/>
      <c r="C24" s="70"/>
      <c r="D24" s="70"/>
      <c r="E24" s="69"/>
      <c r="F24" s="69"/>
      <c r="G24" s="69"/>
      <c r="H24" s="69"/>
      <c r="I24" s="69"/>
      <c r="J24" s="69"/>
      <c r="K24" s="69"/>
      <c r="L24" s="69"/>
      <c r="M24" s="69"/>
      <c r="N24" s="71"/>
      <c r="O24" s="67"/>
      <c r="P24" s="68"/>
    </row>
    <row r="25" spans="2:16" s="9" customFormat="1" ht="27" customHeight="1" thickBot="1">
      <c r="B25" s="72" t="s">
        <v>22</v>
      </c>
      <c r="C25" s="73"/>
      <c r="D25" s="74">
        <v>-33520.400000000001</v>
      </c>
      <c r="E25" s="69"/>
      <c r="F25" s="69"/>
      <c r="G25" s="69"/>
      <c r="H25" s="69"/>
      <c r="I25" s="69"/>
      <c r="J25" s="69"/>
      <c r="K25" s="69"/>
      <c r="L25" s="69"/>
      <c r="M25" s="69"/>
      <c r="N25" s="71"/>
      <c r="O25" s="67"/>
      <c r="P25" s="68"/>
    </row>
    <row r="26" spans="2:16" ht="13.5" thickBot="1">
      <c r="B26" s="75"/>
      <c r="C26" s="75"/>
      <c r="D26" s="75"/>
      <c r="E26" s="75"/>
      <c r="F26" s="75"/>
      <c r="G26" s="76"/>
      <c r="H26" s="76"/>
      <c r="I26" s="76"/>
      <c r="J26" s="76"/>
      <c r="K26" s="76"/>
      <c r="L26" s="77"/>
      <c r="M26" s="77"/>
      <c r="N26" s="77"/>
      <c r="O26" s="76"/>
      <c r="P26" s="76"/>
    </row>
    <row r="27" spans="2:16" ht="23.25" thickBot="1">
      <c r="B27" s="72" t="s">
        <v>0</v>
      </c>
      <c r="C27" s="73"/>
      <c r="D27" s="74">
        <v>28002.499999999978</v>
      </c>
      <c r="E27" s="75"/>
      <c r="F27" s="75"/>
      <c r="G27" s="76"/>
      <c r="H27" s="76"/>
      <c r="I27" s="76"/>
      <c r="J27" s="76"/>
      <c r="K27" s="76"/>
      <c r="L27" s="77"/>
      <c r="M27" s="77"/>
      <c r="N27" s="77"/>
      <c r="O27" s="76"/>
      <c r="P27" s="76"/>
    </row>
    <row r="28" spans="2:16" ht="13.5" thickBot="1">
      <c r="B28" s="78"/>
      <c r="C28" s="70"/>
      <c r="D28" s="70"/>
      <c r="E28" s="75"/>
      <c r="F28" s="75"/>
      <c r="G28" s="76"/>
      <c r="H28" s="76"/>
      <c r="I28" s="76"/>
      <c r="J28" s="76"/>
      <c r="K28" s="76"/>
      <c r="L28" s="77"/>
      <c r="M28" s="77"/>
      <c r="N28" s="77"/>
      <c r="O28" s="76"/>
      <c r="P28" s="76"/>
    </row>
    <row r="29" spans="2:16" ht="13.5" thickBot="1">
      <c r="B29" s="72" t="s">
        <v>24</v>
      </c>
      <c r="C29" s="73"/>
      <c r="D29" s="74">
        <v>0</v>
      </c>
      <c r="E29" s="75"/>
      <c r="F29" s="75"/>
      <c r="G29" s="76"/>
      <c r="H29" s="76"/>
      <c r="I29" s="76"/>
      <c r="J29" s="76"/>
      <c r="K29" s="76"/>
      <c r="L29" s="77"/>
      <c r="M29" s="77"/>
      <c r="N29" s="77"/>
      <c r="O29" s="76"/>
      <c r="P29" s="76"/>
    </row>
    <row r="30" spans="2:16" ht="13.5" thickBot="1">
      <c r="B30" s="78"/>
      <c r="C30" s="70"/>
      <c r="D30" s="70"/>
      <c r="E30" s="75"/>
      <c r="F30" s="75"/>
      <c r="G30" s="76"/>
      <c r="H30" s="76"/>
      <c r="I30" s="76"/>
      <c r="J30" s="76"/>
      <c r="K30" s="76"/>
      <c r="L30" s="77"/>
      <c r="M30" s="77"/>
      <c r="N30" s="77"/>
      <c r="O30" s="76"/>
      <c r="P30" s="76"/>
    </row>
    <row r="31" spans="2:16" ht="23.25" thickBot="1">
      <c r="B31" s="72" t="s">
        <v>23</v>
      </c>
      <c r="C31" s="73"/>
      <c r="D31" s="74">
        <f>+G11-G23-D25+D27-D29</f>
        <v>62588.699999999968</v>
      </c>
      <c r="E31" s="75"/>
      <c r="F31" s="75"/>
      <c r="G31" s="76"/>
      <c r="H31" s="76"/>
      <c r="I31" s="76"/>
      <c r="J31" s="76"/>
      <c r="K31" s="76"/>
      <c r="L31" s="77"/>
      <c r="M31" s="77"/>
      <c r="N31" s="77"/>
      <c r="O31" s="76"/>
      <c r="P31" s="76"/>
    </row>
    <row r="32" spans="2:16" ht="13.5" thickBot="1">
      <c r="E32" s="79"/>
      <c r="F32" s="79"/>
      <c r="G32" s="79"/>
      <c r="H32" s="79"/>
    </row>
    <row r="33" spans="2:14" ht="15">
      <c r="B33" s="105" t="s">
        <v>46</v>
      </c>
      <c r="C33" s="80"/>
      <c r="D33" s="80"/>
      <c r="E33" s="81"/>
      <c r="F33" s="81"/>
      <c r="G33" s="81"/>
      <c r="H33" s="81"/>
      <c r="I33" s="80"/>
      <c r="J33" s="80"/>
      <c r="K33" s="80"/>
      <c r="L33" s="80"/>
      <c r="M33" s="80"/>
      <c r="N33" s="82"/>
    </row>
    <row r="34" spans="2:14" ht="5.25" customHeight="1">
      <c r="B34" s="83"/>
      <c r="C34" s="84"/>
      <c r="D34" s="84"/>
      <c r="E34" s="85"/>
      <c r="F34" s="85"/>
      <c r="G34" s="85"/>
      <c r="H34" s="85"/>
      <c r="I34" s="84"/>
      <c r="J34" s="84"/>
      <c r="K34" s="84"/>
      <c r="L34" s="84"/>
      <c r="M34" s="84"/>
      <c r="N34" s="86"/>
    </row>
    <row r="35" spans="2:14" ht="15">
      <c r="B35" s="115" t="s">
        <v>41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7"/>
    </row>
    <row r="36" spans="2:14" ht="77.25" customHeight="1">
      <c r="B36" s="106" t="s">
        <v>42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8"/>
    </row>
    <row r="37" spans="2:14" ht="8.25" customHeight="1">
      <c r="B37" s="83"/>
      <c r="C37" s="84"/>
      <c r="D37" s="84"/>
      <c r="E37" s="85"/>
      <c r="F37" s="85"/>
      <c r="G37" s="85"/>
      <c r="H37" s="85"/>
      <c r="I37" s="84"/>
      <c r="J37" s="84"/>
      <c r="K37" s="84"/>
      <c r="L37" s="84"/>
      <c r="M37" s="84"/>
      <c r="N37" s="86"/>
    </row>
    <row r="38" spans="2:14" ht="15">
      <c r="B38" s="115" t="s">
        <v>43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7"/>
    </row>
    <row r="39" spans="2:14" ht="58.5" customHeight="1">
      <c r="B39" s="106" t="s">
        <v>44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</row>
    <row r="40" spans="2:14" ht="75.75" customHeight="1">
      <c r="B40" s="106" t="s">
        <v>45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</row>
    <row r="41" spans="2:14" ht="4.5" customHeight="1" thickBot="1">
      <c r="B41" s="87"/>
      <c r="C41" s="88"/>
      <c r="D41" s="88"/>
      <c r="E41" s="104"/>
      <c r="F41" s="104"/>
      <c r="G41" s="104"/>
      <c r="H41" s="104"/>
      <c r="I41" s="88"/>
      <c r="J41" s="88"/>
      <c r="K41" s="88"/>
      <c r="L41" s="88"/>
      <c r="M41" s="88"/>
      <c r="N41" s="89"/>
    </row>
    <row r="42" spans="2:14">
      <c r="E42" s="79"/>
      <c r="F42" s="79"/>
      <c r="G42" s="79"/>
      <c r="H42" s="79"/>
    </row>
    <row r="43" spans="2:14">
      <c r="E43" s="79"/>
      <c r="F43" s="79"/>
      <c r="G43" s="79"/>
      <c r="H43" s="79"/>
    </row>
    <row r="44" spans="2:14">
      <c r="E44" s="79"/>
      <c r="F44" s="79"/>
      <c r="G44" s="79"/>
      <c r="H44" s="79"/>
    </row>
    <row r="45" spans="2:14">
      <c r="E45" s="90"/>
      <c r="F45" s="90"/>
      <c r="G45" s="90"/>
      <c r="H45" s="90"/>
    </row>
    <row r="46" spans="2:14">
      <c r="E46" s="90"/>
      <c r="F46" s="90"/>
      <c r="G46" s="90"/>
      <c r="H46" s="90"/>
    </row>
    <row r="47" spans="2:14">
      <c r="E47" s="79"/>
      <c r="F47" s="79"/>
      <c r="G47" s="79"/>
      <c r="H47" s="79"/>
    </row>
    <row r="48" spans="2:14">
      <c r="E48" s="79"/>
      <c r="F48" s="79"/>
      <c r="G48" s="79"/>
      <c r="H48" s="79"/>
    </row>
    <row r="49" spans="5:8">
      <c r="E49" s="90"/>
      <c r="F49" s="90"/>
      <c r="G49" s="90"/>
      <c r="H49" s="90"/>
    </row>
    <row r="50" spans="5:8">
      <c r="E50" s="79"/>
      <c r="F50" s="79"/>
      <c r="G50" s="79"/>
      <c r="H50" s="79"/>
    </row>
    <row r="51" spans="5:8">
      <c r="E51" s="90"/>
      <c r="F51" s="90"/>
      <c r="G51" s="90"/>
      <c r="H51" s="90"/>
    </row>
    <row r="52" spans="5:8">
      <c r="E52" s="79"/>
      <c r="F52" s="79"/>
      <c r="G52" s="79"/>
      <c r="H52" s="79"/>
    </row>
    <row r="53" spans="5:8">
      <c r="E53" s="91"/>
      <c r="F53" s="91"/>
      <c r="G53" s="91"/>
      <c r="H53" s="91"/>
    </row>
  </sheetData>
  <mergeCells count="24">
    <mergeCell ref="B2:N2"/>
    <mergeCell ref="B4:N4"/>
    <mergeCell ref="B5:N5"/>
    <mergeCell ref="B6:N6"/>
    <mergeCell ref="N13:N14"/>
    <mergeCell ref="L13:L14"/>
    <mergeCell ref="B13:B14"/>
    <mergeCell ref="C13:C14"/>
    <mergeCell ref="D13:D14"/>
    <mergeCell ref="M13:M14"/>
    <mergeCell ref="E13:K13"/>
    <mergeCell ref="B12:N12"/>
    <mergeCell ref="L7:L8"/>
    <mergeCell ref="D7:D8"/>
    <mergeCell ref="E7:K7"/>
    <mergeCell ref="B7:B8"/>
    <mergeCell ref="B40:N40"/>
    <mergeCell ref="N7:N8"/>
    <mergeCell ref="M7:M8"/>
    <mergeCell ref="C7:C8"/>
    <mergeCell ref="B35:N35"/>
    <mergeCell ref="B36:N36"/>
    <mergeCell ref="B38:N38"/>
    <mergeCell ref="B39:N39"/>
  </mergeCells>
  <phoneticPr fontId="0" type="noConversion"/>
  <printOptions horizontalCentered="1" verticalCentered="1"/>
  <pageMargins left="0.74803149606299213" right="0.74803149606299213" top="0.47244094488188981" bottom="0.74803149606299213" header="0" footer="0"/>
  <pageSetup scale="48" orientation="landscape" r:id="rId1"/>
  <headerFooter>
    <oddHeader>&amp;Canexo 5.10.1.a RECURSOS DEVENGADOS DURANTE EL EJERCICIO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Flujoefectivo</vt:lpstr>
      <vt:lpstr>Flujoefectivo!Área_de_impresión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FSPEREZ</cp:lastModifiedBy>
  <cp:lastPrinted>2016-03-16T19:25:27Z</cp:lastPrinted>
  <dcterms:created xsi:type="dcterms:W3CDTF">2004-08-02T23:22:27Z</dcterms:created>
  <dcterms:modified xsi:type="dcterms:W3CDTF">2021-04-15T21:44:22Z</dcterms:modified>
</cp:coreProperties>
</file>